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Mon Drive\Sivom\Présentation budget 2022\"/>
    </mc:Choice>
  </mc:AlternateContent>
  <xr:revisionPtr revIDLastSave="0" documentId="13_ncr:1_{B7354E63-9D91-435C-A090-E12B57C6D47B}" xr6:coauthVersionLast="47" xr6:coauthVersionMax="47" xr10:uidLastSave="{00000000-0000-0000-0000-000000000000}"/>
  <bookViews>
    <workbookView xWindow="-108" yWindow="-108" windowWidth="23256" windowHeight="12456" tabRatio="924" activeTab="4" xr2:uid="{00000000-000D-0000-FFFF-FFFF00000000}"/>
  </bookViews>
  <sheets>
    <sheet name="2020 investissement" sheetId="3" r:id="rId1"/>
    <sheet name="2021 Investissement" sheetId="7" r:id="rId2"/>
    <sheet name="réél 2021" sheetId="6" r:id="rId3"/>
    <sheet name="2022" sheetId="8" r:id="rId4"/>
    <sheet name="repartition 2022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9" l="1"/>
  <c r="G40" i="9" s="1"/>
  <c r="F41" i="9"/>
  <c r="G41" i="9" s="1"/>
  <c r="F42" i="9"/>
  <c r="G42" i="9" s="1"/>
  <c r="F43" i="9"/>
  <c r="G43" i="9" s="1"/>
  <c r="F39" i="9"/>
  <c r="G39" i="9" l="1"/>
  <c r="G44" i="9" s="1"/>
  <c r="E25" i="8" l="1"/>
  <c r="E26" i="6" l="1"/>
  <c r="L11" i="9"/>
  <c r="J23" i="9" s="1"/>
  <c r="G11" i="9"/>
  <c r="K40" i="8"/>
  <c r="M32" i="8"/>
  <c r="F33" i="8" s="1"/>
  <c r="K32" i="8"/>
  <c r="D14" i="7"/>
  <c r="D9" i="7"/>
  <c r="M34" i="6"/>
  <c r="K34" i="6"/>
  <c r="K42" i="6"/>
  <c r="D16" i="7" l="1"/>
  <c r="E33" i="6" s="1"/>
  <c r="F35" i="6" s="1"/>
  <c r="J44" i="6" s="1"/>
  <c r="J42" i="8"/>
  <c r="J13" i="9" s="1"/>
  <c r="A23" i="9"/>
  <c r="M23" i="9"/>
  <c r="G23" i="9"/>
  <c r="D23" i="9"/>
  <c r="K19" i="3"/>
  <c r="J19" i="9" l="1"/>
  <c r="M19" i="9" s="1"/>
  <c r="H3" i="9"/>
  <c r="M13" i="9"/>
  <c r="F22" i="9" l="1"/>
  <c r="C22" i="9"/>
  <c r="O22" i="9"/>
  <c r="L22" i="9"/>
  <c r="I22" i="9"/>
  <c r="L16" i="9"/>
  <c r="F16" i="9"/>
  <c r="C16" i="9"/>
  <c r="I16" i="9"/>
  <c r="O16" i="9"/>
  <c r="H26" i="9" l="1"/>
  <c r="M32" i="9" s="1"/>
  <c r="K32" i="9" s="1"/>
  <c r="N26" i="9"/>
  <c r="M34" i="9" s="1"/>
  <c r="K34" i="9" s="1"/>
  <c r="E26" i="9"/>
  <c r="M31" i="9" s="1"/>
  <c r="K31" i="9" s="1"/>
  <c r="K26" i="9"/>
  <c r="M33" i="9" s="1"/>
  <c r="B26" i="9"/>
  <c r="M30" i="9" s="1"/>
  <c r="K33" i="9" l="1"/>
  <c r="K30" i="9"/>
  <c r="M35" i="9"/>
  <c r="K35" i="9" l="1"/>
  <c r="L35" i="9" s="1"/>
  <c r="L31" i="9" s="1"/>
  <c r="L32" i="9" l="1"/>
  <c r="L34" i="9"/>
  <c r="L33" i="9"/>
  <c r="L30" i="9"/>
</calcChain>
</file>

<file path=xl/sharedStrings.xml><?xml version="1.0" encoding="utf-8"?>
<sst xmlns="http://schemas.openxmlformats.org/spreadsheetml/2006/main" count="310" uniqueCount="131">
  <si>
    <t>Nombre d'élèves</t>
  </si>
  <si>
    <t>Montégut-Lauragais</t>
  </si>
  <si>
    <t>Le Cabanial</t>
  </si>
  <si>
    <t xml:space="preserve">Roumens </t>
  </si>
  <si>
    <t>TOTAL</t>
  </si>
  <si>
    <t>NET A REPARTIR</t>
  </si>
  <si>
    <t>Montégut</t>
  </si>
  <si>
    <t>Roumens</t>
  </si>
  <si>
    <t>=</t>
  </si>
  <si>
    <t>Fournitures d'entretien</t>
  </si>
  <si>
    <t>Fournitures administratives</t>
  </si>
  <si>
    <t>Fournitures scolaires</t>
  </si>
  <si>
    <t>Frais d'affranchissement</t>
  </si>
  <si>
    <t>Frais de télécommunication</t>
  </si>
  <si>
    <t>Remboursements à d'autres organismes</t>
  </si>
  <si>
    <t>Nogaret</t>
  </si>
  <si>
    <t>Saint Julia</t>
  </si>
  <si>
    <t>Dépenses de personnel (1)</t>
  </si>
  <si>
    <t>Autres dépenses (2)</t>
  </si>
  <si>
    <t>TOTAL (1)</t>
  </si>
  <si>
    <t>TOTAL (2)</t>
  </si>
  <si>
    <t xml:space="preserve">REPARTITION : 30% DES DEPENSES D'APRES LA POPULATION = </t>
  </si>
  <si>
    <t>X 30%</t>
  </si>
  <si>
    <t>réf chapitre 012</t>
  </si>
  <si>
    <t xml:space="preserve">Frais de personnel </t>
  </si>
  <si>
    <t xml:space="preserve">REPARTITION : 70% DES DEPENSES D'APRES LE NOMBRE D'ELEVES = </t>
  </si>
  <si>
    <t>X 70%</t>
  </si>
  <si>
    <t>le Cabanial</t>
  </si>
  <si>
    <t xml:space="preserve">     TOTAL A DEDUIRE</t>
  </si>
  <si>
    <t xml:space="preserve">Le Cabanial </t>
  </si>
  <si>
    <t xml:space="preserve">Montégut </t>
  </si>
  <si>
    <t>Petit équipement (vaisselle, imprimante, telephone…)</t>
  </si>
  <si>
    <t>Eau Groupe Scolaire</t>
  </si>
  <si>
    <t>Traiteur cantine</t>
  </si>
  <si>
    <t>Electricité</t>
  </si>
  <si>
    <t>Alimentation pain</t>
  </si>
  <si>
    <t>Fournitures diverses (médicales, ppms, loisirs, diverses…)</t>
  </si>
  <si>
    <t>Primes assurances</t>
  </si>
  <si>
    <t>7067 - Cantine - Garderie</t>
  </si>
  <si>
    <t>NET A RÉPARTIR</t>
  </si>
  <si>
    <t>Maintenances</t>
  </si>
  <si>
    <t>Taxes Foncières</t>
  </si>
  <si>
    <t>6419 - Remb. Sur rémunérations de pers.</t>
  </si>
  <si>
    <t>Subvention coopérative</t>
  </si>
  <si>
    <t>Location copieur</t>
  </si>
  <si>
    <t>Recettes enregistrées à déduire :</t>
  </si>
  <si>
    <t>74741 - Participation commune non RPI</t>
  </si>
  <si>
    <t>Indemnité comptable et régisseur</t>
  </si>
  <si>
    <t>Indemnités élus</t>
  </si>
  <si>
    <t>Cotisation retraite élus</t>
  </si>
  <si>
    <t>7588 - Produit de gestion courante</t>
  </si>
  <si>
    <t xml:space="preserve"> </t>
  </si>
  <si>
    <t xml:space="preserve">  </t>
  </si>
  <si>
    <t xml:space="preserve">      </t>
  </si>
  <si>
    <t>TOTAL DES PARTICIPATIONS DUES PAR LES 5 COMMUNES - Année 2020</t>
  </si>
  <si>
    <t>2181</t>
  </si>
  <si>
    <t>Installat° géné. agenc. divers</t>
  </si>
  <si>
    <t>D 2181/21 26 RPI 213</t>
  </si>
  <si>
    <t xml:space="preserve">A.S.O. </t>
  </si>
  <si>
    <t>MATERIEL ET MOBILIER SCOLAIRE</t>
  </si>
  <si>
    <t>D 2181/21  RPI 213</t>
  </si>
  <si>
    <t xml:space="preserve">MANUTAN COLLECTIVITES </t>
  </si>
  <si>
    <t>TRAVAUX SANITAIRES ELEVES</t>
  </si>
  <si>
    <t xml:space="preserve">SUD TECHNOLOGIE </t>
  </si>
  <si>
    <t>ALARME CENTRALE</t>
  </si>
  <si>
    <t>2183</t>
  </si>
  <si>
    <t>Matériel de bureau et info.</t>
  </si>
  <si>
    <t>ACHAT ORDINATEUR</t>
  </si>
  <si>
    <t>DIRECTRICE</t>
  </si>
  <si>
    <t>D 2183/21  STJUL 213</t>
  </si>
  <si>
    <t xml:space="preserve">BIS REPETITA </t>
  </si>
  <si>
    <t>VIDEOPROJECTEUR</t>
  </si>
  <si>
    <t>D 2183/21  RPI 213</t>
  </si>
  <si>
    <t>ORDINATEUR SIVOM</t>
  </si>
  <si>
    <t xml:space="preserve">ESPACE MICRO </t>
  </si>
  <si>
    <t>2188</t>
  </si>
  <si>
    <t>Autres immo corporelles</t>
  </si>
  <si>
    <t>ACHAT ASPIRATEUR</t>
  </si>
  <si>
    <t>RPI</t>
  </si>
  <si>
    <t>D 2188/21  RPI 213</t>
  </si>
  <si>
    <t xml:space="preserve">SODISCOL </t>
  </si>
  <si>
    <t>TOTAL INVESTISSEMENT 2020</t>
  </si>
  <si>
    <t xml:space="preserve">                         SIVOM DES 5 CLOCHERS   -   R.P.I.   -  PARTICIPATIONS DES 5 COMMUNES - INVESTISSEMENT 2020 </t>
  </si>
  <si>
    <t>HORS EMPRUNT</t>
  </si>
  <si>
    <t>sorties scolaires</t>
  </si>
  <si>
    <t xml:space="preserve">        TOTAL GENERAL DES DEPENSES (1) + (2) + (3)</t>
  </si>
  <si>
    <t>74718_-attenuation de charges</t>
  </si>
  <si>
    <t>124927,59 x 25</t>
  </si>
  <si>
    <t>124927,59 x 12</t>
  </si>
  <si>
    <t xml:space="preserve">                                SIVOM DES 5 CLOCHERS  -   R.P.I.   -  PARTICIPATIONS DES 5 COMMUNES</t>
  </si>
  <si>
    <t>(Budgeté sur exercice 2021)</t>
  </si>
  <si>
    <t xml:space="preserve"> I - Répartition des dépenses budget 2021</t>
  </si>
  <si>
    <t xml:space="preserve"> Rappel N-1</t>
  </si>
  <si>
    <t>Budget 2021</t>
  </si>
  <si>
    <t>Rappel 2020</t>
  </si>
  <si>
    <t>Rappel 202053800</t>
  </si>
  <si>
    <t>BUDGET 2021</t>
  </si>
  <si>
    <t>INVESTISSEMENTS 2021 (3)</t>
  </si>
  <si>
    <t>LOGICIEL CANTINE</t>
  </si>
  <si>
    <t>ECOLE NUMERIQUE</t>
  </si>
  <si>
    <t>Total</t>
  </si>
  <si>
    <t>Subvention Educ nat</t>
  </si>
  <si>
    <t>Conseil dep</t>
  </si>
  <si>
    <t>investissement 2021</t>
  </si>
  <si>
    <t>Budget 2022</t>
  </si>
  <si>
    <t xml:space="preserve">                         SIVOM DES 5 CLOCHERS   -   R.P.I.   -  PARTICIPATIONS DES 5 COMMUNES - EXERCICE 2021 au 31 12</t>
  </si>
  <si>
    <t>Autres personnels  extérieurs</t>
  </si>
  <si>
    <t>PARTICIPATIONS  - EXERCICE 2022- SUR LA BASE DE :</t>
  </si>
  <si>
    <t>Population (légale en vigueur au 01/01/2022)</t>
  </si>
  <si>
    <t>dont subv</t>
  </si>
  <si>
    <t>7588 - Produits exept</t>
  </si>
  <si>
    <t xml:space="preserve"> I - Répartition des dépenses budget 2022</t>
  </si>
  <si>
    <t>Autres personnels extérieurs API</t>
  </si>
  <si>
    <t xml:space="preserve">Mise à disposition </t>
  </si>
  <si>
    <t>124927,59 x 31</t>
  </si>
  <si>
    <t>124927,59 x 33</t>
  </si>
  <si>
    <t>Appel 2022</t>
  </si>
  <si>
    <t>à définir</t>
  </si>
  <si>
    <t>Rappel 2021</t>
  </si>
  <si>
    <t xml:space="preserve">                         SIVOM DES 5 CLOCHERS   -   R.P.I.   -  PARTICIPATIONS DES 5 COMMUNES - EXERCICE 2022 PREVISIONNEL</t>
  </si>
  <si>
    <t>cotisation CDG</t>
  </si>
  <si>
    <t>Entretien autres biens immobiliers</t>
  </si>
  <si>
    <t>Batinents publics</t>
  </si>
  <si>
    <t>batiments publics</t>
  </si>
  <si>
    <t>Montant des appels 2022</t>
  </si>
  <si>
    <t>INVESTISSEMENTS 2022 (3)</t>
  </si>
  <si>
    <t>1er trimestre réglé erroné</t>
  </si>
  <si>
    <t>Montant trop versé</t>
  </si>
  <si>
    <t>Montant de l'appel du 2ème trimestre</t>
  </si>
  <si>
    <t>Montant des appels trimestriels 2022</t>
  </si>
  <si>
    <t>Totaux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</si>
</sst>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_€"/>
    <numFmt numFmtId="166" formatCode="#,##0.00\ &quot;€&quot;"/>
    <numFmt numFmtId="167" formatCode="#,##0.000"/>
    <numFmt numFmtId="168" formatCode="_-* #,##0.00\ [$€-40C]_-;\-* #,##0.00\ [$€-40C]_-;_-* &quot;-&quot;??\ [$€-40C]_-;_-@_-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0"/>
      <name val="Times New Roman"/>
      <family val="1"/>
    </font>
    <font>
      <b/>
      <i/>
      <u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b/>
      <i/>
      <u/>
      <sz val="12"/>
      <name val="Times New Roman"/>
      <family val="1"/>
    </font>
    <font>
      <b/>
      <sz val="12"/>
      <name val="Times New Roman"/>
      <family val="1"/>
    </font>
    <font>
      <b/>
      <u/>
      <sz val="11"/>
      <name val="Times New Roman"/>
      <family val="1"/>
    </font>
    <font>
      <b/>
      <u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b/>
      <i/>
      <u/>
      <sz val="12"/>
      <name val="Arial"/>
      <family val="2"/>
    </font>
    <font>
      <b/>
      <i/>
      <u val="singleAccounting"/>
      <sz val="11"/>
      <name val="Arial"/>
      <family val="2"/>
    </font>
    <font>
      <sz val="11"/>
      <color rgb="FFFF000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164" fontId="32" fillId="0" borderId="0" applyFont="0" applyFill="0" applyBorder="0" applyAlignment="0" applyProtection="0"/>
  </cellStyleXfs>
  <cellXfs count="219">
    <xf numFmtId="0" fontId="0" fillId="0" borderId="0" xfId="0"/>
    <xf numFmtId="0" fontId="3" fillId="0" borderId="0" xfId="0" applyFont="1" applyFill="1"/>
    <xf numFmtId="0" fontId="4" fillId="0" borderId="0" xfId="0" applyFont="1"/>
    <xf numFmtId="0" fontId="3" fillId="0" borderId="0" xfId="0" applyFont="1"/>
    <xf numFmtId="44" fontId="3" fillId="0" borderId="0" xfId="1" applyFont="1" applyAlignment="1">
      <alignment horizontal="right"/>
    </xf>
    <xf numFmtId="44" fontId="3" fillId="0" borderId="0" xfId="1" applyFont="1"/>
    <xf numFmtId="44" fontId="4" fillId="0" borderId="0" xfId="1" applyFont="1" applyAlignment="1">
      <alignment horizontal="right"/>
    </xf>
    <xf numFmtId="44" fontId="3" fillId="0" borderId="0" xfId="1" applyFont="1" applyProtection="1">
      <protection locked="0"/>
    </xf>
    <xf numFmtId="0" fontId="7" fillId="0" borderId="0" xfId="0" applyFont="1"/>
    <xf numFmtId="44" fontId="3" fillId="0" borderId="0" xfId="1" applyFont="1" applyFill="1"/>
    <xf numFmtId="0" fontId="8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9" fillId="0" borderId="5" xfId="0" applyFont="1" applyBorder="1" applyAlignment="1">
      <alignment horizontal="center"/>
    </xf>
    <xf numFmtId="44" fontId="9" fillId="0" borderId="5" xfId="0" applyNumberFormat="1" applyFont="1" applyBorder="1" applyAlignment="1">
      <alignment horizontal="center"/>
    </xf>
    <xf numFmtId="44" fontId="9" fillId="0" borderId="5" xfId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44" fontId="3" fillId="0" borderId="7" xfId="1" applyFont="1" applyBorder="1" applyProtection="1">
      <protection locked="0"/>
    </xf>
    <xf numFmtId="44" fontId="3" fillId="0" borderId="4" xfId="1" applyFont="1" applyBorder="1" applyAlignment="1" applyProtection="1">
      <alignment horizontal="right"/>
      <protection locked="0"/>
    </xf>
    <xf numFmtId="0" fontId="8" fillId="2" borderId="8" xfId="0" applyFont="1" applyFill="1" applyBorder="1" applyAlignment="1"/>
    <xf numFmtId="0" fontId="8" fillId="2" borderId="9" xfId="0" applyFont="1" applyFill="1" applyBorder="1" applyAlignment="1"/>
    <xf numFmtId="44" fontId="8" fillId="2" borderId="9" xfId="0" applyNumberFormat="1" applyFont="1" applyFill="1" applyBorder="1" applyAlignment="1"/>
    <xf numFmtId="0" fontId="0" fillId="2" borderId="9" xfId="0" applyFill="1" applyBorder="1"/>
    <xf numFmtId="44" fontId="8" fillId="2" borderId="9" xfId="1" applyFont="1" applyFill="1" applyBorder="1" applyAlignment="1">
      <alignment horizontal="center"/>
    </xf>
    <xf numFmtId="44" fontId="8" fillId="2" borderId="10" xfId="1" applyFont="1" applyFill="1" applyBorder="1" applyAlignment="1">
      <alignment horizontal="center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4" xfId="1" applyNumberFormat="1" applyFont="1" applyBorder="1" applyAlignment="1" applyProtection="1">
      <alignment horizontal="center"/>
      <protection locked="0"/>
    </xf>
    <xf numFmtId="44" fontId="4" fillId="0" borderId="0" xfId="1" applyFont="1"/>
    <xf numFmtId="0" fontId="5" fillId="0" borderId="0" xfId="0" applyFont="1"/>
    <xf numFmtId="0" fontId="13" fillId="0" borderId="0" xfId="0" applyFont="1"/>
    <xf numFmtId="44" fontId="13" fillId="0" borderId="0" xfId="1" applyNumberFormat="1" applyFont="1"/>
    <xf numFmtId="0" fontId="14" fillId="0" borderId="0" xfId="0" applyFont="1"/>
    <xf numFmtId="44" fontId="3" fillId="0" borderId="6" xfId="1" applyFont="1" applyBorder="1" applyProtection="1">
      <protection locked="0"/>
    </xf>
    <xf numFmtId="0" fontId="13" fillId="0" borderId="0" xfId="1" applyNumberFormat="1" applyFont="1"/>
    <xf numFmtId="0" fontId="8" fillId="3" borderId="8" xfId="0" applyFont="1" applyFill="1" applyBorder="1"/>
    <xf numFmtId="44" fontId="8" fillId="3" borderId="10" xfId="1" applyFont="1" applyFill="1" applyBorder="1"/>
    <xf numFmtId="0" fontId="4" fillId="0" borderId="0" xfId="0" applyFont="1" applyProtection="1">
      <protection locked="0"/>
    </xf>
    <xf numFmtId="44" fontId="4" fillId="0" borderId="0" xfId="1" applyFont="1" applyProtection="1">
      <protection locked="0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44" fontId="16" fillId="0" borderId="0" xfId="1" applyFont="1" applyAlignment="1"/>
    <xf numFmtId="44" fontId="3" fillId="0" borderId="0" xfId="1" applyFont="1" applyFill="1" applyAlignment="1">
      <alignment horizontal="right"/>
    </xf>
    <xf numFmtId="44" fontId="4" fillId="0" borderId="0" xfId="1" applyFont="1" applyFill="1" applyAlignment="1" applyProtection="1">
      <alignment horizontal="right"/>
      <protection locked="0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4" fillId="4" borderId="13" xfId="0" applyFont="1" applyFill="1" applyBorder="1"/>
    <xf numFmtId="0" fontId="5" fillId="4" borderId="1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left"/>
    </xf>
    <xf numFmtId="0" fontId="18" fillId="5" borderId="2" xfId="0" applyFont="1" applyFill="1" applyBorder="1"/>
    <xf numFmtId="0" fontId="19" fillId="5" borderId="2" xfId="0" applyFont="1" applyFill="1" applyBorder="1"/>
    <xf numFmtId="0" fontId="19" fillId="5" borderId="3" xfId="0" applyFont="1" applyFill="1" applyBorder="1"/>
    <xf numFmtId="0" fontId="0" fillId="0" borderId="13" xfId="0" applyBorder="1"/>
    <xf numFmtId="0" fontId="3" fillId="0" borderId="13" xfId="0" applyFont="1" applyBorder="1"/>
    <xf numFmtId="0" fontId="9" fillId="0" borderId="13" xfId="0" applyFont="1" applyBorder="1"/>
    <xf numFmtId="0" fontId="9" fillId="0" borderId="15" xfId="0" applyFont="1" applyBorder="1"/>
    <xf numFmtId="44" fontId="10" fillId="0" borderId="0" xfId="1" applyFont="1"/>
    <xf numFmtId="44" fontId="0" fillId="0" borderId="0" xfId="0" applyNumberFormat="1"/>
    <xf numFmtId="0" fontId="14" fillId="6" borderId="0" xfId="0" applyFont="1" applyFill="1"/>
    <xf numFmtId="0" fontId="0" fillId="6" borderId="0" xfId="0" applyFill="1"/>
    <xf numFmtId="0" fontId="22" fillId="0" borderId="0" xfId="0" applyFont="1" applyAlignment="1" applyProtection="1">
      <alignment horizontal="right"/>
      <protection locked="0"/>
    </xf>
    <xf numFmtId="44" fontId="5" fillId="4" borderId="3" xfId="1" applyFont="1" applyFill="1" applyBorder="1" applyAlignment="1"/>
    <xf numFmtId="0" fontId="23" fillId="6" borderId="0" xfId="0" applyFont="1" applyFill="1"/>
    <xf numFmtId="2" fontId="0" fillId="0" borderId="0" xfId="0" applyNumberFormat="1"/>
    <xf numFmtId="166" fontId="0" fillId="0" borderId="0" xfId="0" applyNumberFormat="1"/>
    <xf numFmtId="0" fontId="4" fillId="0" borderId="0" xfId="0" applyFont="1" applyFill="1"/>
    <xf numFmtId="166" fontId="4" fillId="0" borderId="0" xfId="0" applyNumberFormat="1" applyFont="1" applyFill="1"/>
    <xf numFmtId="44" fontId="16" fillId="0" borderId="0" xfId="1" applyFont="1" applyFill="1" applyAlignment="1">
      <alignment horizontal="right"/>
    </xf>
    <xf numFmtId="0" fontId="13" fillId="0" borderId="0" xfId="0" applyFont="1" applyFill="1"/>
    <xf numFmtId="0" fontId="4" fillId="0" borderId="0" xfId="0" applyFont="1" applyFill="1" applyProtection="1">
      <protection locked="0"/>
    </xf>
    <xf numFmtId="3" fontId="10" fillId="0" borderId="4" xfId="0" applyNumberFormat="1" applyFont="1" applyFill="1" applyBorder="1" applyAlignment="1" applyProtection="1">
      <alignment horizontal="center"/>
      <protection locked="0"/>
    </xf>
    <xf numFmtId="1" fontId="10" fillId="0" borderId="4" xfId="0" applyNumberFormat="1" applyFont="1" applyFill="1" applyBorder="1" applyAlignment="1" applyProtection="1">
      <alignment horizontal="center"/>
      <protection locked="0"/>
    </xf>
    <xf numFmtId="3" fontId="10" fillId="0" borderId="4" xfId="1" applyNumberFormat="1" applyFont="1" applyFill="1" applyBorder="1" applyAlignment="1" applyProtection="1">
      <alignment horizontal="center"/>
      <protection locked="0"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44" fontId="25" fillId="0" borderId="0" xfId="1" applyFont="1" applyFill="1" applyAlignment="1" applyProtection="1">
      <alignment horizontal="right"/>
      <protection locked="0"/>
    </xf>
    <xf numFmtId="0" fontId="26" fillId="0" borderId="0" xfId="0" applyFont="1"/>
    <xf numFmtId="0" fontId="26" fillId="0" borderId="0" xfId="0" applyFont="1" applyProtection="1">
      <protection locked="0"/>
    </xf>
    <xf numFmtId="0" fontId="17" fillId="0" borderId="0" xfId="0" applyFont="1"/>
    <xf numFmtId="167" fontId="0" fillId="0" borderId="0" xfId="0" applyNumberFormat="1"/>
    <xf numFmtId="44" fontId="4" fillId="0" borderId="0" xfId="1" applyFont="1" applyFill="1" applyAlignment="1">
      <alignment horizontal="right"/>
    </xf>
    <xf numFmtId="44" fontId="4" fillId="0" borderId="0" xfId="1" applyFont="1" applyFill="1" applyAlignment="1" applyProtection="1">
      <protection locked="0"/>
    </xf>
    <xf numFmtId="0" fontId="27" fillId="0" borderId="0" xfId="0" applyFont="1"/>
    <xf numFmtId="166" fontId="26" fillId="0" borderId="0" xfId="0" applyNumberFormat="1" applyFont="1" applyFill="1"/>
    <xf numFmtId="165" fontId="0" fillId="0" borderId="0" xfId="0" applyNumberFormat="1"/>
    <xf numFmtId="0" fontId="0" fillId="0" borderId="0" xfId="0" applyAlignment="1">
      <alignment horizontal="left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14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5" fillId="0" borderId="0" xfId="0" applyFont="1" applyProtection="1">
      <protection locked="0"/>
    </xf>
    <xf numFmtId="165" fontId="27" fillId="0" borderId="17" xfId="0" applyNumberFormat="1" applyFont="1" applyBorder="1"/>
    <xf numFmtId="166" fontId="26" fillId="0" borderId="0" xfId="0" applyNumberFormat="1" applyFont="1"/>
    <xf numFmtId="0" fontId="5" fillId="0" borderId="0" xfId="0" applyFont="1" applyFill="1"/>
    <xf numFmtId="0" fontId="5" fillId="0" borderId="0" xfId="0" applyFont="1" applyAlignment="1" applyProtection="1">
      <alignment horizontal="left"/>
      <protection locked="0"/>
    </xf>
    <xf numFmtId="0" fontId="16" fillId="0" borderId="0" xfId="0" applyFont="1"/>
    <xf numFmtId="0" fontId="1" fillId="0" borderId="0" xfId="0" applyFont="1"/>
    <xf numFmtId="0" fontId="16" fillId="0" borderId="0" xfId="1" applyNumberFormat="1" applyFont="1" applyFill="1" applyAlignment="1">
      <alignment horizontal="right"/>
    </xf>
    <xf numFmtId="0" fontId="5" fillId="4" borderId="2" xfId="1" applyNumberFormat="1" applyFont="1" applyFill="1" applyBorder="1" applyAlignment="1"/>
    <xf numFmtId="44" fontId="9" fillId="0" borderId="12" xfId="1" applyFont="1" applyBorder="1" applyAlignment="1">
      <alignment horizontal="center"/>
    </xf>
    <xf numFmtId="9" fontId="13" fillId="0" borderId="0" xfId="2" applyFont="1"/>
    <xf numFmtId="44" fontId="31" fillId="0" borderId="0" xfId="0" applyNumberFormat="1" applyFont="1"/>
    <xf numFmtId="44" fontId="13" fillId="0" borderId="0" xfId="0" applyNumberFormat="1" applyFont="1"/>
    <xf numFmtId="0" fontId="27" fillId="0" borderId="17" xfId="0" applyFont="1" applyBorder="1"/>
    <xf numFmtId="164" fontId="0" fillId="0" borderId="0" xfId="3" applyFont="1"/>
    <xf numFmtId="164" fontId="27" fillId="0" borderId="0" xfId="3" applyFont="1"/>
    <xf numFmtId="3" fontId="27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4" fillId="0" borderId="0" xfId="1" applyNumberFormat="1" applyFont="1" applyFill="1" applyAlignment="1" applyProtection="1">
      <alignment horizontal="right"/>
      <protection locked="0"/>
    </xf>
    <xf numFmtId="0" fontId="25" fillId="0" borderId="0" xfId="1" applyNumberFormat="1" applyFont="1" applyFill="1" applyAlignment="1" applyProtection="1">
      <alignment horizontal="right"/>
      <protection locked="0"/>
    </xf>
    <xf numFmtId="0" fontId="0" fillId="0" borderId="0" xfId="0" applyNumberFormat="1"/>
    <xf numFmtId="0" fontId="4" fillId="0" borderId="0" xfId="0" applyNumberFormat="1" applyFont="1" applyFill="1"/>
    <xf numFmtId="0" fontId="5" fillId="0" borderId="0" xfId="0" applyNumberFormat="1" applyFont="1" applyAlignment="1" applyProtection="1">
      <alignment horizontal="left"/>
      <protection locked="0"/>
    </xf>
    <xf numFmtId="0" fontId="19" fillId="5" borderId="2" xfId="0" applyNumberFormat="1" applyFont="1" applyFill="1" applyBorder="1"/>
    <xf numFmtId="0" fontId="4" fillId="0" borderId="0" xfId="0" applyNumberFormat="1" applyFont="1" applyProtection="1">
      <protection locked="0"/>
    </xf>
    <xf numFmtId="0" fontId="13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Fill="1"/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168" fontId="0" fillId="0" borderId="0" xfId="0" applyNumberFormat="1"/>
    <xf numFmtId="166" fontId="0" fillId="0" borderId="0" xfId="0" applyNumberFormat="1" applyAlignment="1">
      <alignment wrapText="1"/>
    </xf>
    <xf numFmtId="164" fontId="0" fillId="0" borderId="0" xfId="0" applyNumberFormat="1"/>
    <xf numFmtId="0" fontId="0" fillId="0" borderId="17" xfId="0" applyBorder="1"/>
    <xf numFmtId="164" fontId="0" fillId="0" borderId="17" xfId="0" applyNumberFormat="1" applyBorder="1"/>
    <xf numFmtId="9" fontId="0" fillId="0" borderId="17" xfId="0" applyNumberFormat="1" applyBorder="1" applyAlignment="1">
      <alignment horizontal="center"/>
    </xf>
    <xf numFmtId="44" fontId="0" fillId="0" borderId="17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4" fontId="27" fillId="0" borderId="17" xfId="0" applyNumberFormat="1" applyFont="1" applyBorder="1"/>
    <xf numFmtId="166" fontId="27" fillId="0" borderId="17" xfId="0" applyNumberFormat="1" applyFont="1" applyBorder="1"/>
    <xf numFmtId="168" fontId="0" fillId="0" borderId="17" xfId="0" applyNumberFormat="1" applyBorder="1"/>
    <xf numFmtId="166" fontId="27" fillId="0" borderId="17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44" fontId="15" fillId="5" borderId="2" xfId="1" applyNumberFormat="1" applyFont="1" applyFill="1" applyBorder="1" applyAlignment="1"/>
    <xf numFmtId="44" fontId="15" fillId="5" borderId="3" xfId="1" applyNumberFormat="1" applyFont="1" applyFill="1" applyBorder="1" applyAlignment="1"/>
    <xf numFmtId="0" fontId="5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0" fontId="26" fillId="6" borderId="3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3" fillId="0" borderId="13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6" fontId="0" fillId="6" borderId="13" xfId="0" applyNumberFormat="1" applyFill="1" applyBorder="1" applyAlignment="1">
      <alignment horizontal="right"/>
    </xf>
    <xf numFmtId="166" fontId="0" fillId="6" borderId="3" xfId="0" applyNumberFormat="1" applyFill="1" applyBorder="1" applyAlignment="1">
      <alignment horizontal="right"/>
    </xf>
    <xf numFmtId="165" fontId="3" fillId="0" borderId="2" xfId="1" applyNumberFormat="1" applyFont="1" applyBorder="1" applyAlignment="1">
      <alignment horizontal="center"/>
    </xf>
    <xf numFmtId="0" fontId="20" fillId="0" borderId="0" xfId="0" applyFont="1" applyBorder="1" applyAlignment="1" applyProtection="1">
      <alignment horizontal="left"/>
      <protection locked="0"/>
    </xf>
    <xf numFmtId="0" fontId="8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4" fontId="24" fillId="6" borderId="0" xfId="0" applyNumberFormat="1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165" fontId="12" fillId="0" borderId="19" xfId="0" applyNumberFormat="1" applyFont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165" fontId="12" fillId="0" borderId="19" xfId="1" applyNumberFormat="1" applyFont="1" applyBorder="1" applyAlignment="1">
      <alignment horizontal="center" vertical="center"/>
    </xf>
    <xf numFmtId="165" fontId="12" fillId="0" borderId="7" xfId="1" applyNumberFormat="1" applyFont="1" applyBorder="1" applyAlignment="1">
      <alignment horizontal="center" vertical="center"/>
    </xf>
    <xf numFmtId="44" fontId="7" fillId="0" borderId="5" xfId="0" applyNumberFormat="1" applyFont="1" applyBorder="1" applyAlignment="1">
      <alignment horizontal="center"/>
    </xf>
    <xf numFmtId="44" fontId="7" fillId="0" borderId="12" xfId="0" applyNumberFormat="1" applyFont="1" applyBorder="1" applyAlignment="1">
      <alignment horizontal="center"/>
    </xf>
    <xf numFmtId="44" fontId="7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44" fontId="11" fillId="0" borderId="0" xfId="0" applyNumberFormat="1" applyFont="1" applyBorder="1" applyAlignment="1">
      <alignment horizontal="center" vertical="center"/>
    </xf>
    <xf numFmtId="44" fontId="11" fillId="0" borderId="6" xfId="0" applyNumberFormat="1" applyFont="1" applyBorder="1" applyAlignment="1">
      <alignment horizontal="center" vertical="center"/>
    </xf>
    <xf numFmtId="44" fontId="9" fillId="0" borderId="12" xfId="1" applyFont="1" applyBorder="1" applyAlignment="1">
      <alignment horizontal="center"/>
    </xf>
    <xf numFmtId="44" fontId="9" fillId="0" borderId="18" xfId="1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44" fontId="21" fillId="0" borderId="12" xfId="1" applyFont="1" applyBorder="1" applyAlignment="1">
      <alignment horizontal="center"/>
    </xf>
    <xf numFmtId="44" fontId="21" fillId="0" borderId="18" xfId="1" applyFont="1" applyBorder="1" applyAlignment="1">
      <alignment horizontal="center"/>
    </xf>
  </cellXfs>
  <cellStyles count="4">
    <cellStyle name="Euro" xfId="1" xr:uid="{00000000-0005-0000-0000-000000000000}"/>
    <cellStyle name="Milliers" xfId="3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workbookViewId="0">
      <selection activeCell="K20" sqref="K20"/>
    </sheetView>
  </sheetViews>
  <sheetFormatPr baseColWidth="10" defaultRowHeight="13.2" x14ac:dyDescent="0.25"/>
  <cols>
    <col min="1" max="1" width="5.44140625" customWidth="1"/>
    <col min="2" max="2" width="24.44140625" customWidth="1"/>
    <col min="3" max="3" width="8.44140625" customWidth="1"/>
    <col min="4" max="4" width="6.44140625" customWidth="1"/>
    <col min="5" max="5" width="7.77734375" customWidth="1"/>
    <col min="7" max="7" width="14.5546875" customWidth="1"/>
    <col min="8" max="8" width="16.77734375" customWidth="1"/>
    <col min="12" max="12" width="11.21875" customWidth="1"/>
  </cols>
  <sheetData>
    <row r="1" spans="1:13" ht="15.6" x14ac:dyDescent="0.3">
      <c r="A1" s="145" t="s">
        <v>82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3" spans="1:13" x14ac:dyDescent="0.25">
      <c r="G3" s="87" t="s">
        <v>83</v>
      </c>
    </row>
    <row r="5" spans="1:13" ht="15.6" x14ac:dyDescent="0.25">
      <c r="A5" s="91" t="s">
        <v>55</v>
      </c>
      <c r="B5" s="91" t="s">
        <v>56</v>
      </c>
      <c r="M5" s="90"/>
    </row>
    <row r="6" spans="1:13" x14ac:dyDescent="0.25">
      <c r="C6" s="92">
        <v>44112</v>
      </c>
      <c r="D6" s="93">
        <v>39</v>
      </c>
      <c r="E6" s="93">
        <v>218</v>
      </c>
      <c r="F6" s="94" t="s">
        <v>59</v>
      </c>
      <c r="H6" s="94" t="s">
        <v>60</v>
      </c>
      <c r="I6" s="94" t="s">
        <v>61</v>
      </c>
      <c r="K6" s="96">
        <v>1497.79</v>
      </c>
    </row>
    <row r="7" spans="1:13" x14ac:dyDescent="0.25">
      <c r="C7" s="92">
        <v>44144</v>
      </c>
      <c r="D7" s="93">
        <v>48</v>
      </c>
      <c r="E7" s="93">
        <v>281</v>
      </c>
      <c r="F7" s="94" t="s">
        <v>62</v>
      </c>
      <c r="H7" s="94" t="s">
        <v>60</v>
      </c>
      <c r="I7" s="94" t="s">
        <v>63</v>
      </c>
      <c r="K7" s="96">
        <v>4234.3999999999996</v>
      </c>
    </row>
    <row r="8" spans="1:13" x14ac:dyDescent="0.25">
      <c r="C8" s="92">
        <v>44159</v>
      </c>
      <c r="D8" s="93">
        <v>53</v>
      </c>
      <c r="E8" s="93">
        <v>308</v>
      </c>
      <c r="F8" s="94" t="s">
        <v>64</v>
      </c>
      <c r="H8" s="94" t="s">
        <v>57</v>
      </c>
      <c r="I8" s="94" t="s">
        <v>58</v>
      </c>
      <c r="K8" s="96">
        <v>1282.7</v>
      </c>
    </row>
    <row r="11" spans="1:13" ht="15.6" x14ac:dyDescent="0.25">
      <c r="A11" s="91" t="s">
        <v>65</v>
      </c>
      <c r="B11" s="91" t="s">
        <v>66</v>
      </c>
    </row>
    <row r="12" spans="1:13" x14ac:dyDescent="0.25">
      <c r="C12" s="92">
        <v>43923</v>
      </c>
      <c r="D12" s="93">
        <v>15</v>
      </c>
      <c r="E12" s="93">
        <v>80</v>
      </c>
      <c r="F12" s="94" t="s">
        <v>67</v>
      </c>
      <c r="G12" s="95" t="s">
        <v>68</v>
      </c>
      <c r="H12" s="94" t="s">
        <v>69</v>
      </c>
      <c r="I12" s="94" t="s">
        <v>70</v>
      </c>
      <c r="K12" s="96">
        <v>246</v>
      </c>
    </row>
    <row r="13" spans="1:13" x14ac:dyDescent="0.25">
      <c r="C13" s="92">
        <v>44112</v>
      </c>
      <c r="D13" s="93">
        <v>39</v>
      </c>
      <c r="E13" s="93">
        <v>219</v>
      </c>
      <c r="F13" s="94" t="s">
        <v>71</v>
      </c>
      <c r="H13" s="94" t="s">
        <v>72</v>
      </c>
      <c r="I13" s="94" t="s">
        <v>61</v>
      </c>
      <c r="K13" s="96">
        <v>732</v>
      </c>
    </row>
    <row r="14" spans="1:13" x14ac:dyDescent="0.25">
      <c r="C14" s="92">
        <v>44179</v>
      </c>
      <c r="D14" s="93">
        <v>61</v>
      </c>
      <c r="E14" s="93">
        <v>346</v>
      </c>
      <c r="F14" s="94" t="s">
        <v>73</v>
      </c>
      <c r="H14" s="94" t="s">
        <v>72</v>
      </c>
      <c r="I14" s="94" t="s">
        <v>74</v>
      </c>
      <c r="K14" s="96">
        <v>926.16</v>
      </c>
    </row>
    <row r="15" spans="1:13" ht="15.6" x14ac:dyDescent="0.25">
      <c r="A15" s="91" t="s">
        <v>75</v>
      </c>
      <c r="B15" s="91" t="s">
        <v>76</v>
      </c>
    </row>
    <row r="16" spans="1:13" x14ac:dyDescent="0.25">
      <c r="C16" s="92">
        <v>43923</v>
      </c>
      <c r="D16" s="93">
        <v>15</v>
      </c>
      <c r="E16" s="93">
        <v>79</v>
      </c>
      <c r="F16" s="94" t="s">
        <v>77</v>
      </c>
      <c r="G16" s="95" t="s">
        <v>78</v>
      </c>
      <c r="H16" s="94" t="s">
        <v>79</v>
      </c>
      <c r="I16" s="94" t="s">
        <v>80</v>
      </c>
      <c r="K16" s="96">
        <v>421.85</v>
      </c>
    </row>
    <row r="19" spans="8:11" x14ac:dyDescent="0.25">
      <c r="H19" t="s">
        <v>81</v>
      </c>
      <c r="K19" s="87">
        <f>SUM(K6:K16)</f>
        <v>9340.9</v>
      </c>
    </row>
    <row r="20" spans="8:11" x14ac:dyDescent="0.25">
      <c r="H20" t="s">
        <v>96</v>
      </c>
      <c r="K20" s="87">
        <v>10000</v>
      </c>
    </row>
  </sheetData>
  <mergeCells count="1">
    <mergeCell ref="A1:L1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D16"/>
  <sheetViews>
    <sheetView workbookViewId="0">
      <selection activeCell="D16" sqref="D16"/>
    </sheetView>
  </sheetViews>
  <sheetFormatPr baseColWidth="10" defaultRowHeight="13.2" x14ac:dyDescent="0.25"/>
  <cols>
    <col min="2" max="2" width="21.44140625" customWidth="1"/>
  </cols>
  <sheetData>
    <row r="6" spans="2:4" x14ac:dyDescent="0.25">
      <c r="B6" t="s">
        <v>98</v>
      </c>
      <c r="D6">
        <v>4320</v>
      </c>
    </row>
    <row r="7" spans="2:4" x14ac:dyDescent="0.25">
      <c r="B7" t="s">
        <v>99</v>
      </c>
      <c r="D7">
        <v>16068</v>
      </c>
    </row>
    <row r="9" spans="2:4" x14ac:dyDescent="0.25">
      <c r="C9" t="s">
        <v>100</v>
      </c>
      <c r="D9">
        <f>SUM(D6:D8)</f>
        <v>20388</v>
      </c>
    </row>
    <row r="11" spans="2:4" x14ac:dyDescent="0.25">
      <c r="B11" t="s">
        <v>101</v>
      </c>
      <c r="D11">
        <v>6995</v>
      </c>
    </row>
    <row r="12" spans="2:4" x14ac:dyDescent="0.25">
      <c r="B12" t="s">
        <v>102</v>
      </c>
      <c r="D12">
        <v>2558.4</v>
      </c>
    </row>
    <row r="14" spans="2:4" x14ac:dyDescent="0.25">
      <c r="D14">
        <f>SUM(D11:D13)</f>
        <v>9553.4</v>
      </c>
    </row>
    <row r="16" spans="2:4" x14ac:dyDescent="0.25">
      <c r="B16" t="s">
        <v>103</v>
      </c>
      <c r="D16">
        <f>+D9-D14</f>
        <v>10834.6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O44"/>
  <sheetViews>
    <sheetView topLeftCell="A26" workbookViewId="0">
      <selection activeCell="H30" sqref="H30"/>
    </sheetView>
  </sheetViews>
  <sheetFormatPr baseColWidth="10" defaultRowHeight="13.2" x14ac:dyDescent="0.25"/>
  <cols>
    <col min="4" max="4" width="12.21875" style="118" customWidth="1"/>
    <col min="5" max="5" width="11.44140625" customWidth="1"/>
    <col min="6" max="6" width="20" customWidth="1"/>
    <col min="10" max="10" width="14.5546875" customWidth="1"/>
    <col min="11" max="11" width="13" customWidth="1"/>
  </cols>
  <sheetData>
    <row r="2" spans="1:14" ht="15.6" x14ac:dyDescent="0.3">
      <c r="A2" s="145" t="s">
        <v>105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4" x14ac:dyDescent="0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4" ht="16.2" x14ac:dyDescent="0.35">
      <c r="A4" s="32" t="s">
        <v>91</v>
      </c>
      <c r="B4" s="3"/>
      <c r="C4" s="3"/>
      <c r="D4" s="114"/>
      <c r="E4" s="3" t="s">
        <v>90</v>
      </c>
      <c r="F4" s="1"/>
      <c r="G4" s="1"/>
      <c r="H4" s="1"/>
      <c r="I4" s="1"/>
      <c r="J4" s="45"/>
      <c r="K4" s="1"/>
      <c r="L4" s="9"/>
    </row>
    <row r="5" spans="1:14" ht="13.8" x14ac:dyDescent="0.25">
      <c r="A5" s="3"/>
      <c r="B5" s="3"/>
      <c r="C5" s="3"/>
      <c r="D5" s="114"/>
      <c r="E5" s="3"/>
      <c r="H5" s="2"/>
      <c r="I5" s="39" t="s">
        <v>18</v>
      </c>
      <c r="J5" s="2"/>
      <c r="K5" s="6"/>
      <c r="L5" s="28"/>
    </row>
    <row r="6" spans="1:14" ht="16.5" customHeight="1" x14ac:dyDescent="0.3">
      <c r="A6" s="47" t="s">
        <v>17</v>
      </c>
      <c r="B6" s="2"/>
      <c r="C6" s="40"/>
      <c r="D6" s="115"/>
      <c r="E6" s="2"/>
      <c r="F6" s="65"/>
      <c r="G6" s="37"/>
      <c r="H6" s="37"/>
      <c r="I6" s="37"/>
      <c r="J6" s="37"/>
      <c r="K6" s="46"/>
      <c r="L6" s="38"/>
      <c r="M6" s="103" t="s">
        <v>93</v>
      </c>
    </row>
    <row r="7" spans="1:14" ht="18" customHeight="1" x14ac:dyDescent="0.25">
      <c r="A7" s="37"/>
      <c r="B7" s="41"/>
      <c r="C7" s="42"/>
      <c r="D7" s="115"/>
      <c r="E7" s="2"/>
      <c r="F7" s="65">
        <v>60611</v>
      </c>
      <c r="G7" s="37" t="s">
        <v>32</v>
      </c>
      <c r="H7" s="2"/>
      <c r="I7" s="37"/>
      <c r="J7" s="37"/>
      <c r="K7" s="46" t="s">
        <v>52</v>
      </c>
      <c r="L7" s="38"/>
      <c r="M7">
        <v>1911</v>
      </c>
    </row>
    <row r="8" spans="1:14" ht="18" customHeight="1" x14ac:dyDescent="0.25">
      <c r="A8" s="37"/>
      <c r="B8" s="41"/>
      <c r="C8" s="42"/>
      <c r="D8" s="115"/>
      <c r="E8" s="2"/>
      <c r="F8" s="65">
        <v>60612</v>
      </c>
      <c r="G8" s="37" t="s">
        <v>34</v>
      </c>
      <c r="H8" s="2"/>
      <c r="I8" s="37"/>
      <c r="J8" s="37"/>
      <c r="K8" s="46" t="s">
        <v>51</v>
      </c>
      <c r="L8" s="38"/>
      <c r="M8">
        <v>15643</v>
      </c>
    </row>
    <row r="9" spans="1:14" ht="13.8" x14ac:dyDescent="0.25">
      <c r="A9" s="37" t="s">
        <v>24</v>
      </c>
      <c r="B9" s="41"/>
      <c r="C9" s="42"/>
      <c r="D9" s="116" t="s">
        <v>51</v>
      </c>
      <c r="E9" s="2">
        <v>131875</v>
      </c>
      <c r="F9" s="65">
        <v>60623</v>
      </c>
      <c r="G9" s="37" t="s">
        <v>35</v>
      </c>
      <c r="H9" s="37"/>
      <c r="I9" s="37"/>
      <c r="J9" s="37"/>
      <c r="K9" s="46" t="s">
        <v>51</v>
      </c>
      <c r="L9" s="38"/>
      <c r="M9">
        <v>2566</v>
      </c>
    </row>
    <row r="10" spans="1:14" ht="13.8" x14ac:dyDescent="0.25">
      <c r="A10" s="37" t="s">
        <v>23</v>
      </c>
      <c r="B10" s="41"/>
      <c r="C10" s="42"/>
      <c r="D10" s="117"/>
      <c r="E10" s="2"/>
      <c r="F10" s="65">
        <v>60631</v>
      </c>
      <c r="G10" s="37" t="s">
        <v>9</v>
      </c>
      <c r="H10" s="37"/>
      <c r="I10" s="37"/>
      <c r="J10" s="37"/>
      <c r="K10" s="46" t="s">
        <v>51</v>
      </c>
      <c r="L10" s="38"/>
      <c r="M10">
        <v>7315</v>
      </c>
    </row>
    <row r="11" spans="1:14" ht="13.8" x14ac:dyDescent="0.25">
      <c r="A11" s="100" t="s">
        <v>92</v>
      </c>
      <c r="B11" s="29">
        <v>121344</v>
      </c>
      <c r="C11" s="37"/>
      <c r="F11" s="65">
        <v>60632</v>
      </c>
      <c r="G11" s="37" t="s">
        <v>31</v>
      </c>
      <c r="H11" s="37"/>
      <c r="I11" s="37"/>
      <c r="J11" s="37"/>
      <c r="K11" s="46" t="s">
        <v>51</v>
      </c>
      <c r="L11" s="38"/>
      <c r="M11">
        <v>3877</v>
      </c>
    </row>
    <row r="12" spans="1:14" ht="13.8" x14ac:dyDescent="0.25">
      <c r="A12" s="2"/>
      <c r="B12" s="2"/>
      <c r="C12" s="2"/>
      <c r="D12" s="119"/>
      <c r="E12" s="2"/>
      <c r="F12" s="65">
        <v>6064</v>
      </c>
      <c r="G12" s="37" t="s">
        <v>10</v>
      </c>
      <c r="H12" s="37"/>
      <c r="I12" s="37"/>
      <c r="J12" s="37"/>
      <c r="K12" s="46" t="s">
        <v>52</v>
      </c>
      <c r="L12" s="38"/>
      <c r="M12">
        <v>432</v>
      </c>
    </row>
    <row r="13" spans="1:14" ht="13.8" x14ac:dyDescent="0.25">
      <c r="A13" s="37"/>
      <c r="B13" s="2"/>
      <c r="C13" s="2"/>
      <c r="D13" s="119"/>
      <c r="E13" s="2"/>
      <c r="F13" s="65">
        <v>6067</v>
      </c>
      <c r="G13" s="37" t="s">
        <v>11</v>
      </c>
      <c r="H13" s="37"/>
      <c r="I13" s="37"/>
      <c r="J13" s="37"/>
      <c r="K13" s="46" t="s">
        <v>51</v>
      </c>
      <c r="L13" s="38"/>
      <c r="M13">
        <v>6654</v>
      </c>
    </row>
    <row r="14" spans="1:14" ht="13.8" x14ac:dyDescent="0.25">
      <c r="A14" s="2"/>
      <c r="B14" s="2"/>
      <c r="C14" s="2"/>
      <c r="D14" s="119" t="s">
        <v>52</v>
      </c>
      <c r="E14" s="2"/>
      <c r="F14" s="65">
        <v>6068</v>
      </c>
      <c r="G14" s="37" t="s">
        <v>36</v>
      </c>
      <c r="H14" s="37"/>
      <c r="I14" s="37"/>
      <c r="J14" s="37"/>
      <c r="K14" s="46" t="s">
        <v>51</v>
      </c>
      <c r="L14" s="38"/>
      <c r="M14">
        <v>0</v>
      </c>
    </row>
    <row r="15" spans="1:14" ht="13.8" x14ac:dyDescent="0.25">
      <c r="A15" s="81" t="s">
        <v>52</v>
      </c>
      <c r="D15" s="125" t="s">
        <v>51</v>
      </c>
      <c r="E15" s="2"/>
      <c r="F15" s="65">
        <v>611</v>
      </c>
      <c r="G15" s="37" t="s">
        <v>33</v>
      </c>
      <c r="H15" s="37"/>
      <c r="I15" s="37"/>
      <c r="J15" s="37"/>
      <c r="K15" s="46" t="s">
        <v>51</v>
      </c>
      <c r="L15" s="38"/>
      <c r="M15">
        <v>43022</v>
      </c>
      <c r="N15" t="s">
        <v>51</v>
      </c>
    </row>
    <row r="16" spans="1:14" ht="13.8" x14ac:dyDescent="0.25">
      <c r="A16" s="81"/>
      <c r="D16" s="118" t="s">
        <v>51</v>
      </c>
      <c r="E16" s="2"/>
      <c r="F16" s="65">
        <v>6135</v>
      </c>
      <c r="G16" s="37" t="s">
        <v>44</v>
      </c>
      <c r="H16" s="37"/>
      <c r="I16" s="37"/>
      <c r="J16" s="37"/>
      <c r="K16" s="46" t="s">
        <v>51</v>
      </c>
      <c r="L16" s="38"/>
      <c r="M16">
        <v>624</v>
      </c>
    </row>
    <row r="17" spans="1:15" ht="13.8" x14ac:dyDescent="0.25">
      <c r="A17" s="81"/>
      <c r="D17" s="118" t="s">
        <v>51</v>
      </c>
      <c r="E17" s="2"/>
      <c r="F17" s="65">
        <v>615221</v>
      </c>
      <c r="G17" s="37" t="s">
        <v>122</v>
      </c>
      <c r="H17" s="37"/>
      <c r="I17" s="37"/>
      <c r="J17" s="37"/>
      <c r="K17" s="46" t="s">
        <v>51</v>
      </c>
      <c r="L17" s="38"/>
      <c r="M17">
        <v>12158</v>
      </c>
    </row>
    <row r="18" spans="1:15" ht="13.8" x14ac:dyDescent="0.25">
      <c r="A18" s="82"/>
      <c r="D18" s="118" t="s">
        <v>51</v>
      </c>
      <c r="E18" s="2"/>
      <c r="F18" s="65">
        <v>61558</v>
      </c>
      <c r="G18" s="37" t="s">
        <v>121</v>
      </c>
      <c r="H18" s="37"/>
      <c r="I18" s="37"/>
      <c r="J18" s="37"/>
      <c r="K18" s="46" t="s">
        <v>51</v>
      </c>
      <c r="L18" s="38"/>
      <c r="M18">
        <v>162</v>
      </c>
    </row>
    <row r="19" spans="1:15" ht="13.8" x14ac:dyDescent="0.25">
      <c r="A19" s="81"/>
      <c r="D19" s="124" t="s">
        <v>51</v>
      </c>
      <c r="E19" s="2"/>
      <c r="F19" s="65">
        <v>6156</v>
      </c>
      <c r="G19" s="37" t="s">
        <v>40</v>
      </c>
      <c r="H19" s="37"/>
      <c r="I19" s="37"/>
      <c r="J19" s="37"/>
      <c r="K19" s="46" t="s">
        <v>51</v>
      </c>
      <c r="L19" s="38"/>
      <c r="M19">
        <v>8738</v>
      </c>
    </row>
    <row r="20" spans="1:15" ht="13.8" x14ac:dyDescent="0.25">
      <c r="A20" s="81"/>
      <c r="D20" s="118" t="s">
        <v>51</v>
      </c>
      <c r="E20" s="2"/>
      <c r="F20" s="65">
        <v>616</v>
      </c>
      <c r="G20" s="37" t="s">
        <v>37</v>
      </c>
      <c r="H20" s="37"/>
      <c r="I20" s="37"/>
      <c r="J20" s="37"/>
      <c r="K20" s="46" t="s">
        <v>52</v>
      </c>
      <c r="L20" s="38"/>
      <c r="M20">
        <v>1828</v>
      </c>
      <c r="O20" s="62"/>
    </row>
    <row r="21" spans="1:15" ht="13.8" x14ac:dyDescent="0.25">
      <c r="A21" s="37"/>
      <c r="B21" s="37"/>
      <c r="C21" s="37"/>
      <c r="D21" s="116" t="s">
        <v>52</v>
      </c>
      <c r="E21" s="2"/>
      <c r="F21" s="65">
        <v>6225</v>
      </c>
      <c r="G21" s="37" t="s">
        <v>47</v>
      </c>
      <c r="H21" s="37"/>
      <c r="I21" s="37"/>
      <c r="J21" s="37"/>
      <c r="K21" s="46" t="s">
        <v>51</v>
      </c>
      <c r="L21" s="38"/>
      <c r="M21">
        <v>120</v>
      </c>
    </row>
    <row r="22" spans="1:15" ht="13.8" x14ac:dyDescent="0.25">
      <c r="A22" s="37"/>
      <c r="B22" s="37"/>
      <c r="C22" s="37"/>
      <c r="D22" s="116" t="s">
        <v>51</v>
      </c>
      <c r="E22" s="2"/>
      <c r="F22" s="65">
        <v>6251</v>
      </c>
      <c r="G22" s="37" t="s">
        <v>84</v>
      </c>
      <c r="H22" s="37"/>
      <c r="I22" s="37"/>
      <c r="J22" s="37"/>
      <c r="K22" s="46" t="s">
        <v>51</v>
      </c>
      <c r="L22" s="38"/>
      <c r="M22">
        <v>726</v>
      </c>
    </row>
    <row r="23" spans="1:15" ht="13.8" x14ac:dyDescent="0.25">
      <c r="A23" s="37"/>
      <c r="B23" s="37"/>
      <c r="C23" s="37"/>
      <c r="D23" s="116" t="s">
        <v>51</v>
      </c>
      <c r="E23" s="2"/>
      <c r="F23" s="65">
        <v>6261</v>
      </c>
      <c r="G23" s="37" t="s">
        <v>12</v>
      </c>
      <c r="H23" s="37"/>
      <c r="I23" s="37"/>
      <c r="J23" s="37"/>
      <c r="K23" s="46" t="s">
        <v>51</v>
      </c>
      <c r="L23" s="38"/>
      <c r="M23">
        <v>136</v>
      </c>
    </row>
    <row r="24" spans="1:15" ht="13.8" x14ac:dyDescent="0.25">
      <c r="B24" s="37"/>
      <c r="C24" s="37"/>
      <c r="D24" s="119" t="s">
        <v>51</v>
      </c>
      <c r="E24" s="2"/>
      <c r="F24" s="65">
        <v>6262</v>
      </c>
      <c r="G24" s="37" t="s">
        <v>13</v>
      </c>
      <c r="H24" s="37"/>
      <c r="I24" s="37"/>
      <c r="J24" s="37"/>
      <c r="K24" s="46" t="s">
        <v>51</v>
      </c>
      <c r="L24" s="38"/>
      <c r="M24">
        <v>2047</v>
      </c>
    </row>
    <row r="25" spans="1:15" ht="15.6" x14ac:dyDescent="0.3">
      <c r="A25" s="37"/>
      <c r="B25" s="48"/>
      <c r="C25" s="2"/>
      <c r="D25" s="104"/>
      <c r="E25" s="2"/>
      <c r="F25" s="65">
        <v>62878</v>
      </c>
      <c r="G25" s="37" t="s">
        <v>14</v>
      </c>
      <c r="H25" s="37"/>
      <c r="I25" s="37"/>
      <c r="J25" s="37"/>
      <c r="K25" s="46" t="s">
        <v>51</v>
      </c>
      <c r="L25" s="38"/>
      <c r="M25">
        <v>7474</v>
      </c>
    </row>
    <row r="26" spans="1:15" ht="15.6" x14ac:dyDescent="0.3">
      <c r="A26" s="37"/>
      <c r="B26" s="48" t="s">
        <v>19</v>
      </c>
      <c r="C26" s="2"/>
      <c r="D26" s="104" t="s">
        <v>51</v>
      </c>
      <c r="E26" s="104">
        <f>+E9</f>
        <v>131875</v>
      </c>
      <c r="F26" s="65">
        <v>6218</v>
      </c>
      <c r="G26" s="37" t="s">
        <v>106</v>
      </c>
      <c r="H26" s="37"/>
      <c r="I26" s="37"/>
      <c r="J26" s="37"/>
      <c r="K26" s="46" t="s">
        <v>51</v>
      </c>
      <c r="L26" s="38"/>
      <c r="M26">
        <v>6345</v>
      </c>
    </row>
    <row r="27" spans="1:15" ht="15.6" x14ac:dyDescent="0.3">
      <c r="A27" s="37"/>
      <c r="B27" s="48"/>
      <c r="C27" s="2"/>
      <c r="D27" s="104"/>
      <c r="E27" s="104"/>
      <c r="F27" s="65">
        <v>6336</v>
      </c>
      <c r="G27" s="37" t="s">
        <v>120</v>
      </c>
      <c r="H27" s="37"/>
      <c r="I27" s="37"/>
      <c r="J27" s="37"/>
      <c r="K27" s="46"/>
      <c r="L27" s="38"/>
      <c r="M27">
        <v>989</v>
      </c>
    </row>
    <row r="28" spans="1:15" ht="13.8" x14ac:dyDescent="0.25">
      <c r="A28" s="37"/>
      <c r="B28" s="37"/>
      <c r="C28" s="37"/>
      <c r="D28" s="115"/>
      <c r="E28" s="2"/>
      <c r="F28" s="65">
        <v>63512</v>
      </c>
      <c r="G28" s="37" t="s">
        <v>41</v>
      </c>
      <c r="K28" s="46" t="s">
        <v>51</v>
      </c>
      <c r="L28" s="38"/>
      <c r="M28">
        <v>29</v>
      </c>
    </row>
    <row r="29" spans="1:15" ht="13.8" x14ac:dyDescent="0.25">
      <c r="A29" s="37"/>
      <c r="B29" s="37"/>
      <c r="C29" s="37"/>
      <c r="D29" s="115"/>
      <c r="E29" s="2"/>
      <c r="F29" s="65">
        <v>6574</v>
      </c>
      <c r="G29" s="37" t="s">
        <v>43</v>
      </c>
      <c r="K29" s="46" t="s">
        <v>51</v>
      </c>
      <c r="L29" s="38"/>
      <c r="M29">
        <v>0</v>
      </c>
    </row>
    <row r="30" spans="1:15" ht="13.8" x14ac:dyDescent="0.25">
      <c r="A30" s="37"/>
      <c r="B30" s="37"/>
      <c r="C30" s="37"/>
      <c r="D30" s="115"/>
      <c r="E30" s="2"/>
      <c r="F30" s="65">
        <v>6531</v>
      </c>
      <c r="G30" s="37" t="s">
        <v>48</v>
      </c>
      <c r="K30" s="46" t="s">
        <v>51</v>
      </c>
      <c r="L30" s="38"/>
      <c r="M30">
        <v>7862</v>
      </c>
    </row>
    <row r="31" spans="1:15" ht="13.8" x14ac:dyDescent="0.25">
      <c r="A31" s="37"/>
      <c r="B31" s="37"/>
      <c r="C31" s="37"/>
      <c r="D31" s="115"/>
      <c r="E31" s="2"/>
      <c r="F31" s="65">
        <v>6533</v>
      </c>
      <c r="G31" s="37" t="s">
        <v>49</v>
      </c>
      <c r="K31" s="46" t="s">
        <v>51</v>
      </c>
      <c r="L31" s="38"/>
      <c r="M31">
        <v>400</v>
      </c>
    </row>
    <row r="32" spans="1:15" ht="15.75" customHeight="1" x14ac:dyDescent="0.25">
      <c r="A32" s="37"/>
      <c r="B32" s="37"/>
      <c r="C32" s="37"/>
      <c r="D32" s="115"/>
      <c r="E32" s="2"/>
      <c r="H32" s="87" t="s">
        <v>94</v>
      </c>
      <c r="I32" s="87"/>
      <c r="J32" s="87"/>
      <c r="K32" s="87">
        <v>101497</v>
      </c>
    </row>
    <row r="33" spans="1:13" ht="15.75" customHeight="1" x14ac:dyDescent="0.25">
      <c r="A33" s="37"/>
      <c r="B33" s="97" t="s">
        <v>97</v>
      </c>
      <c r="C33" s="37"/>
      <c r="D33" s="115"/>
      <c r="E33" s="102">
        <f>+'2021 Investissement'!D16</f>
        <v>10834.6</v>
      </c>
      <c r="F33" t="s">
        <v>109</v>
      </c>
    </row>
    <row r="34" spans="1:13" ht="15.6" x14ac:dyDescent="0.3">
      <c r="A34" s="37"/>
      <c r="B34" s="97" t="s">
        <v>94</v>
      </c>
      <c r="C34" s="97"/>
      <c r="D34" s="120">
        <v>9340</v>
      </c>
      <c r="E34" s="37"/>
      <c r="F34" s="37"/>
      <c r="G34" s="37"/>
      <c r="H34" s="37"/>
      <c r="I34" s="37"/>
      <c r="J34" s="49" t="s">
        <v>20</v>
      </c>
      <c r="K34" s="104">
        <f>SUM(M7:M31)</f>
        <v>131058</v>
      </c>
      <c r="L34" s="28"/>
      <c r="M34" s="104">
        <f>SUM(M7:M33)</f>
        <v>131058</v>
      </c>
    </row>
    <row r="35" spans="1:13" ht="15.6" x14ac:dyDescent="0.3">
      <c r="A35" s="53" t="s">
        <v>85</v>
      </c>
      <c r="B35" s="54"/>
      <c r="C35" s="55"/>
      <c r="D35" s="121"/>
      <c r="E35" s="56"/>
      <c r="F35" s="147">
        <f>M34+E26+E33</f>
        <v>273767.59999999998</v>
      </c>
      <c r="G35" s="148"/>
      <c r="H35" s="37" t="s">
        <v>51</v>
      </c>
      <c r="I35" s="37"/>
      <c r="J35" s="49"/>
      <c r="K35" s="72"/>
      <c r="L35" s="28"/>
    </row>
    <row r="36" spans="1:13" ht="13.8" x14ac:dyDescent="0.25">
      <c r="H36" s="37"/>
      <c r="I36" s="2"/>
      <c r="J36" s="30"/>
      <c r="K36" s="73"/>
      <c r="L36" s="28"/>
    </row>
    <row r="37" spans="1:13" ht="17.25" customHeight="1" x14ac:dyDescent="0.3">
      <c r="A37" s="83" t="s">
        <v>45</v>
      </c>
      <c r="C37" s="2"/>
      <c r="D37" s="115"/>
      <c r="E37" s="30"/>
      <c r="F37" s="37" t="s">
        <v>38</v>
      </c>
      <c r="G37" s="2"/>
      <c r="H37" s="2"/>
      <c r="I37" s="2"/>
      <c r="J37" s="30"/>
      <c r="K37" s="85" t="s">
        <v>52</v>
      </c>
      <c r="L37" s="28"/>
      <c r="M37">
        <v>68993</v>
      </c>
    </row>
    <row r="38" spans="1:13" ht="13.8" x14ac:dyDescent="0.25">
      <c r="B38" s="29"/>
      <c r="C38" s="2"/>
      <c r="D38" s="115"/>
      <c r="E38" s="30"/>
      <c r="F38" s="37" t="s">
        <v>42</v>
      </c>
      <c r="G38" s="2"/>
      <c r="H38" s="2"/>
      <c r="I38" s="2"/>
      <c r="J38" s="30"/>
      <c r="K38" s="85" t="s">
        <v>53</v>
      </c>
      <c r="L38" s="38"/>
      <c r="M38" t="s">
        <v>51</v>
      </c>
    </row>
    <row r="39" spans="1:13" ht="15.75" customHeight="1" x14ac:dyDescent="0.25">
      <c r="A39" s="97" t="s">
        <v>95</v>
      </c>
      <c r="B39" s="43">
        <v>70500</v>
      </c>
      <c r="C39" s="37"/>
      <c r="D39" s="122"/>
      <c r="E39" s="30"/>
      <c r="F39" s="74" t="s">
        <v>86</v>
      </c>
      <c r="G39" s="70" t="s">
        <v>51</v>
      </c>
      <c r="H39" s="74"/>
      <c r="I39" s="37"/>
      <c r="J39" s="30"/>
      <c r="K39" s="46" t="s">
        <v>51</v>
      </c>
      <c r="L39" s="38"/>
      <c r="M39" s="103" t="s">
        <v>51</v>
      </c>
    </row>
    <row r="40" spans="1:13" ht="13.8" x14ac:dyDescent="0.25">
      <c r="A40" s="37" t="s">
        <v>51</v>
      </c>
      <c r="B40" s="37"/>
      <c r="C40" s="37"/>
      <c r="D40" s="122"/>
      <c r="E40" s="30"/>
      <c r="F40" s="37" t="s">
        <v>46</v>
      </c>
      <c r="G40" s="37"/>
      <c r="H40" s="37"/>
      <c r="I40" s="37"/>
      <c r="J40" s="30"/>
      <c r="K40" s="86" t="s">
        <v>51</v>
      </c>
      <c r="L40" s="28"/>
      <c r="M40">
        <v>8400</v>
      </c>
    </row>
    <row r="41" spans="1:13" ht="13.8" x14ac:dyDescent="0.25">
      <c r="F41" s="37" t="s">
        <v>110</v>
      </c>
      <c r="G41" s="37"/>
      <c r="H41" s="37"/>
      <c r="I41" s="37"/>
      <c r="J41" s="30"/>
      <c r="K41" s="86" t="s">
        <v>51</v>
      </c>
      <c r="L41" s="30"/>
      <c r="M41" s="81">
        <v>6826</v>
      </c>
    </row>
    <row r="42" spans="1:13" ht="13.8" x14ac:dyDescent="0.25">
      <c r="F42" s="2"/>
      <c r="G42" s="2"/>
      <c r="H42" s="2"/>
      <c r="I42" s="149" t="s">
        <v>28</v>
      </c>
      <c r="J42" s="150"/>
      <c r="K42" s="87">
        <f>SUM(M37:M41)</f>
        <v>84219</v>
      </c>
      <c r="L42" s="30"/>
    </row>
    <row r="43" spans="1:13" ht="13.8" x14ac:dyDescent="0.25">
      <c r="A43" s="30"/>
      <c r="B43" s="30"/>
      <c r="C43" s="30"/>
      <c r="D43" s="123"/>
      <c r="E43" s="30"/>
      <c r="I43" s="2"/>
      <c r="J43" s="30"/>
      <c r="K43" s="44"/>
      <c r="L43" s="30"/>
    </row>
    <row r="44" spans="1:13" ht="13.8" x14ac:dyDescent="0.25">
      <c r="A44" s="30"/>
      <c r="B44" s="30"/>
      <c r="C44" s="30"/>
      <c r="D44" s="123" t="s">
        <v>94</v>
      </c>
      <c r="E44" s="30">
        <v>178467</v>
      </c>
      <c r="F44" s="50"/>
      <c r="G44" s="51" t="s">
        <v>5</v>
      </c>
      <c r="H44" s="52"/>
      <c r="I44" s="52"/>
      <c r="J44" s="105">
        <f>F35-K42</f>
        <v>189548.59999999998</v>
      </c>
      <c r="K44" s="66"/>
      <c r="L44" s="30"/>
    </row>
  </sheetData>
  <mergeCells count="4">
    <mergeCell ref="A2:L2"/>
    <mergeCell ref="A3:L3"/>
    <mergeCell ref="F35:G35"/>
    <mergeCell ref="I42:J42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O42"/>
  <sheetViews>
    <sheetView topLeftCell="A23" workbookViewId="0">
      <selection activeCell="M27" sqref="M27"/>
    </sheetView>
  </sheetViews>
  <sheetFormatPr baseColWidth="10" defaultRowHeight="13.2" x14ac:dyDescent="0.25"/>
  <cols>
    <col min="4" max="4" width="12.21875" customWidth="1"/>
    <col min="5" max="5" width="11.44140625" customWidth="1"/>
    <col min="11" max="11" width="13" customWidth="1"/>
  </cols>
  <sheetData>
    <row r="2" spans="1:14" ht="15.6" x14ac:dyDescent="0.3">
      <c r="A2" s="145" t="s">
        <v>119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4" x14ac:dyDescent="0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4" ht="16.2" x14ac:dyDescent="0.35">
      <c r="A4" s="32" t="s">
        <v>111</v>
      </c>
      <c r="B4" s="3"/>
      <c r="C4" s="3"/>
      <c r="D4" s="3"/>
      <c r="E4" s="3" t="s">
        <v>51</v>
      </c>
      <c r="F4" s="1"/>
      <c r="G4" s="1"/>
      <c r="H4" s="1"/>
      <c r="I4" s="1"/>
      <c r="J4" s="45"/>
      <c r="K4" s="1"/>
      <c r="L4" s="9"/>
    </row>
    <row r="5" spans="1:14" ht="13.8" x14ac:dyDescent="0.25">
      <c r="A5" s="3"/>
      <c r="B5" s="3"/>
      <c r="C5" s="3"/>
      <c r="D5" s="3"/>
      <c r="E5" s="3"/>
      <c r="H5" s="2"/>
      <c r="I5" s="39" t="s">
        <v>18</v>
      </c>
      <c r="J5" s="2"/>
      <c r="K5" s="6"/>
      <c r="L5" s="28"/>
    </row>
    <row r="6" spans="1:14" ht="16.5" customHeight="1" x14ac:dyDescent="0.3">
      <c r="A6" s="47" t="s">
        <v>17</v>
      </c>
      <c r="B6" s="2"/>
      <c r="C6" s="40"/>
      <c r="D6" s="2"/>
      <c r="E6" s="2"/>
      <c r="F6" s="65"/>
      <c r="G6" s="37"/>
      <c r="H6" s="37"/>
      <c r="I6" s="37"/>
      <c r="J6" s="37"/>
      <c r="K6" s="46"/>
      <c r="L6" s="38"/>
      <c r="M6" s="103" t="s">
        <v>104</v>
      </c>
    </row>
    <row r="7" spans="1:14" ht="18" customHeight="1" x14ac:dyDescent="0.25">
      <c r="A7" s="37"/>
      <c r="B7" s="41"/>
      <c r="C7" s="42"/>
      <c r="D7" s="2"/>
      <c r="E7" s="2"/>
      <c r="F7" s="65">
        <v>60611</v>
      </c>
      <c r="G7" s="37" t="s">
        <v>32</v>
      </c>
      <c r="H7" s="2"/>
      <c r="I7" s="37"/>
      <c r="J7" s="37"/>
      <c r="K7" s="46" t="s">
        <v>52</v>
      </c>
      <c r="L7" s="38"/>
      <c r="M7">
        <v>2000</v>
      </c>
    </row>
    <row r="8" spans="1:14" ht="18" customHeight="1" x14ac:dyDescent="0.25">
      <c r="A8" s="37"/>
      <c r="B8" s="41"/>
      <c r="C8" s="42"/>
      <c r="D8" s="2"/>
      <c r="E8" s="2"/>
      <c r="F8" s="65">
        <v>60612</v>
      </c>
      <c r="G8" s="37" t="s">
        <v>34</v>
      </c>
      <c r="H8" s="2"/>
      <c r="I8" s="37"/>
      <c r="J8" s="37"/>
      <c r="K8" s="46" t="s">
        <v>51</v>
      </c>
      <c r="L8" s="38"/>
      <c r="M8">
        <v>20000</v>
      </c>
    </row>
    <row r="9" spans="1:14" ht="13.8" x14ac:dyDescent="0.25">
      <c r="A9" s="37" t="s">
        <v>24</v>
      </c>
      <c r="B9" s="41"/>
      <c r="C9" s="42"/>
      <c r="D9" s="46" t="s">
        <v>51</v>
      </c>
      <c r="E9" s="2">
        <v>128390</v>
      </c>
      <c r="F9" s="65">
        <v>60623</v>
      </c>
      <c r="G9" s="37" t="s">
        <v>35</v>
      </c>
      <c r="H9" s="37"/>
      <c r="I9" s="37"/>
      <c r="J9" s="37"/>
      <c r="K9" s="46" t="s">
        <v>51</v>
      </c>
      <c r="L9" s="38"/>
      <c r="M9">
        <v>2600</v>
      </c>
    </row>
    <row r="10" spans="1:14" ht="13.8" x14ac:dyDescent="0.25">
      <c r="A10" s="37" t="s">
        <v>23</v>
      </c>
      <c r="B10" s="41"/>
      <c r="C10" s="42"/>
      <c r="D10" s="80"/>
      <c r="E10" s="2"/>
      <c r="F10" s="65">
        <v>60631</v>
      </c>
      <c r="G10" s="37" t="s">
        <v>9</v>
      </c>
      <c r="H10" s="37"/>
      <c r="I10" s="37"/>
      <c r="J10" s="37"/>
      <c r="K10" s="46" t="s">
        <v>51</v>
      </c>
      <c r="L10" s="38"/>
      <c r="M10">
        <v>7500</v>
      </c>
    </row>
    <row r="11" spans="1:14" ht="13.8" x14ac:dyDescent="0.25">
      <c r="A11" s="100" t="s">
        <v>92</v>
      </c>
      <c r="B11" s="29">
        <v>131875</v>
      </c>
      <c r="C11" s="37"/>
      <c r="F11" s="65">
        <v>60632</v>
      </c>
      <c r="G11" s="37" t="s">
        <v>31</v>
      </c>
      <c r="H11" s="37"/>
      <c r="I11" s="37"/>
      <c r="J11" s="37"/>
      <c r="K11" s="46" t="s">
        <v>51</v>
      </c>
      <c r="L11" s="38"/>
      <c r="M11">
        <v>3000</v>
      </c>
    </row>
    <row r="12" spans="1:14" ht="13.8" x14ac:dyDescent="0.25">
      <c r="A12" s="2"/>
      <c r="B12" s="2"/>
      <c r="C12" s="2"/>
      <c r="D12" s="71"/>
      <c r="E12" s="2"/>
      <c r="F12" s="65">
        <v>6064</v>
      </c>
      <c r="G12" s="37" t="s">
        <v>10</v>
      </c>
      <c r="H12" s="37"/>
      <c r="I12" s="37"/>
      <c r="J12" s="37"/>
      <c r="K12" s="46" t="s">
        <v>52</v>
      </c>
      <c r="L12" s="38"/>
      <c r="M12">
        <v>500</v>
      </c>
    </row>
    <row r="13" spans="1:14" ht="13.8" x14ac:dyDescent="0.25">
      <c r="A13" s="37"/>
      <c r="B13" s="2"/>
      <c r="C13" s="2"/>
      <c r="D13" s="70"/>
      <c r="E13" s="2"/>
      <c r="F13" s="65">
        <v>6067</v>
      </c>
      <c r="G13" s="37" t="s">
        <v>11</v>
      </c>
      <c r="H13" s="37"/>
      <c r="I13" s="37"/>
      <c r="J13" s="37"/>
      <c r="K13" s="46" t="s">
        <v>51</v>
      </c>
      <c r="L13" s="38"/>
      <c r="M13">
        <v>6500</v>
      </c>
    </row>
    <row r="14" spans="1:14" ht="13.8" x14ac:dyDescent="0.25">
      <c r="A14" s="2"/>
      <c r="B14" s="2"/>
      <c r="C14" s="2"/>
      <c r="D14" s="70"/>
      <c r="E14" s="2"/>
      <c r="F14" s="65">
        <v>6068</v>
      </c>
      <c r="G14" s="37" t="s">
        <v>36</v>
      </c>
      <c r="H14" s="37"/>
      <c r="I14" s="37"/>
      <c r="J14" s="37"/>
      <c r="K14" s="46" t="s">
        <v>51</v>
      </c>
      <c r="L14" s="38"/>
      <c r="M14">
        <v>0</v>
      </c>
    </row>
    <row r="15" spans="1:14" ht="13.8" x14ac:dyDescent="0.25">
      <c r="A15" s="81" t="s">
        <v>52</v>
      </c>
      <c r="D15" s="88" t="s">
        <v>51</v>
      </c>
      <c r="E15" s="2"/>
      <c r="F15" s="65">
        <v>611</v>
      </c>
      <c r="G15" s="37" t="s">
        <v>33</v>
      </c>
      <c r="H15" s="37"/>
      <c r="I15" s="37"/>
      <c r="J15" s="37"/>
      <c r="K15" s="46" t="s">
        <v>51</v>
      </c>
      <c r="L15" s="38"/>
      <c r="M15">
        <v>45000</v>
      </c>
      <c r="N15" t="s">
        <v>51</v>
      </c>
    </row>
    <row r="16" spans="1:14" ht="13.8" x14ac:dyDescent="0.25">
      <c r="A16" s="81"/>
      <c r="D16" s="69"/>
      <c r="E16" s="2"/>
      <c r="F16" s="65">
        <v>6135</v>
      </c>
      <c r="G16" s="37" t="s">
        <v>44</v>
      </c>
      <c r="H16" s="37"/>
      <c r="I16" s="37"/>
      <c r="J16" s="37"/>
      <c r="K16" s="46" t="s">
        <v>51</v>
      </c>
      <c r="L16" s="38"/>
      <c r="M16">
        <v>700</v>
      </c>
    </row>
    <row r="17" spans="1:15" ht="13.8" x14ac:dyDescent="0.25">
      <c r="A17" s="81"/>
      <c r="E17" s="2"/>
      <c r="F17" s="65">
        <v>615221</v>
      </c>
      <c r="G17" s="37" t="s">
        <v>123</v>
      </c>
      <c r="H17" s="37"/>
      <c r="I17" s="37"/>
      <c r="J17" s="37"/>
      <c r="K17" s="46" t="s">
        <v>51</v>
      </c>
      <c r="L17" s="38"/>
      <c r="M17">
        <v>5000</v>
      </c>
    </row>
    <row r="18" spans="1:15" ht="13.8" x14ac:dyDescent="0.25">
      <c r="A18" s="81"/>
      <c r="D18" s="99"/>
      <c r="E18" s="2"/>
      <c r="F18" s="65">
        <v>6156</v>
      </c>
      <c r="G18" s="37" t="s">
        <v>40</v>
      </c>
      <c r="H18" s="37"/>
      <c r="I18" s="37"/>
      <c r="J18" s="37"/>
      <c r="K18" s="46" t="s">
        <v>51</v>
      </c>
      <c r="L18" s="38"/>
      <c r="M18">
        <v>8700</v>
      </c>
    </row>
    <row r="19" spans="1:15" ht="13.8" x14ac:dyDescent="0.25">
      <c r="A19" s="81"/>
      <c r="D19" s="69"/>
      <c r="E19" s="2"/>
      <c r="F19" s="65">
        <v>616</v>
      </c>
      <c r="G19" s="37" t="s">
        <v>37</v>
      </c>
      <c r="H19" s="37"/>
      <c r="I19" s="37"/>
      <c r="J19" s="37"/>
      <c r="K19" s="46" t="s">
        <v>52</v>
      </c>
      <c r="L19" s="38"/>
      <c r="M19">
        <v>1900</v>
      </c>
      <c r="O19" s="62"/>
    </row>
    <row r="20" spans="1:15" ht="13.8" x14ac:dyDescent="0.25">
      <c r="A20" s="37"/>
      <c r="B20" s="37"/>
      <c r="C20" s="37"/>
      <c r="D20" s="46"/>
      <c r="E20" s="2"/>
      <c r="F20" s="65">
        <v>6225</v>
      </c>
      <c r="G20" s="37" t="s">
        <v>47</v>
      </c>
      <c r="H20" s="37"/>
      <c r="I20" s="37"/>
      <c r="J20" s="37"/>
      <c r="K20" s="46" t="s">
        <v>51</v>
      </c>
      <c r="L20" s="38"/>
      <c r="M20">
        <v>120</v>
      </c>
    </row>
    <row r="21" spans="1:15" ht="13.8" x14ac:dyDescent="0.25">
      <c r="A21" s="37"/>
      <c r="B21" s="37"/>
      <c r="C21" s="37"/>
      <c r="D21" s="46"/>
      <c r="E21" s="2"/>
      <c r="F21" s="65">
        <v>6251</v>
      </c>
      <c r="G21" s="37" t="s">
        <v>84</v>
      </c>
      <c r="H21" s="37"/>
      <c r="I21" s="37"/>
      <c r="J21" s="37"/>
      <c r="K21" s="46" t="s">
        <v>51</v>
      </c>
      <c r="L21" s="38"/>
      <c r="M21">
        <v>1500</v>
      </c>
    </row>
    <row r="22" spans="1:15" ht="13.8" x14ac:dyDescent="0.25">
      <c r="A22" s="37"/>
      <c r="B22" s="37"/>
      <c r="C22" s="37"/>
      <c r="D22" s="46"/>
      <c r="E22" s="2"/>
      <c r="F22" s="65">
        <v>6261</v>
      </c>
      <c r="G22" s="37" t="s">
        <v>12</v>
      </c>
      <c r="H22" s="37"/>
      <c r="I22" s="37"/>
      <c r="J22" s="37"/>
      <c r="K22" s="46" t="s">
        <v>51</v>
      </c>
      <c r="L22" s="38"/>
      <c r="M22">
        <v>200</v>
      </c>
    </row>
    <row r="23" spans="1:15" ht="13.8" x14ac:dyDescent="0.25">
      <c r="B23" s="37"/>
      <c r="C23" s="37"/>
      <c r="D23" s="70"/>
      <c r="E23" s="2"/>
      <c r="F23" s="65">
        <v>6262</v>
      </c>
      <c r="G23" s="37" t="s">
        <v>13</v>
      </c>
      <c r="H23" s="37"/>
      <c r="I23" s="37"/>
      <c r="J23" s="37"/>
      <c r="K23" s="46" t="s">
        <v>51</v>
      </c>
      <c r="L23" s="38"/>
      <c r="M23">
        <v>2500</v>
      </c>
    </row>
    <row r="24" spans="1:15" ht="15.6" x14ac:dyDescent="0.3">
      <c r="A24" s="37"/>
      <c r="B24" s="48"/>
      <c r="C24" s="2"/>
      <c r="D24" s="72"/>
      <c r="E24" s="2"/>
      <c r="F24" s="65">
        <v>62878</v>
      </c>
      <c r="G24" s="37" t="s">
        <v>113</v>
      </c>
      <c r="H24" s="37"/>
      <c r="I24" s="37"/>
      <c r="J24" s="37"/>
      <c r="K24" s="46" t="s">
        <v>51</v>
      </c>
      <c r="L24" s="38"/>
      <c r="M24">
        <v>9000</v>
      </c>
    </row>
    <row r="25" spans="1:15" ht="15.6" x14ac:dyDescent="0.3">
      <c r="A25" s="37"/>
      <c r="B25" s="48" t="s">
        <v>19</v>
      </c>
      <c r="C25" s="2"/>
      <c r="D25" s="72" t="s">
        <v>51</v>
      </c>
      <c r="E25" s="104">
        <f>+E9</f>
        <v>128390</v>
      </c>
      <c r="F25" s="65">
        <v>6218</v>
      </c>
      <c r="G25" s="37" t="s">
        <v>112</v>
      </c>
      <c r="H25" s="37"/>
      <c r="I25" s="37"/>
      <c r="J25" s="37"/>
      <c r="K25" s="46" t="s">
        <v>51</v>
      </c>
      <c r="L25" s="38"/>
      <c r="M25">
        <v>6000</v>
      </c>
    </row>
    <row r="26" spans="1:15" ht="13.8" x14ac:dyDescent="0.25">
      <c r="A26" s="37"/>
      <c r="B26" s="37"/>
      <c r="C26" s="37"/>
      <c r="D26" s="2"/>
      <c r="E26" s="2"/>
      <c r="F26" s="65">
        <v>63512</v>
      </c>
      <c r="G26" s="37" t="s">
        <v>41</v>
      </c>
      <c r="K26" s="46" t="s">
        <v>51</v>
      </c>
      <c r="L26" s="38"/>
      <c r="M26">
        <v>29</v>
      </c>
    </row>
    <row r="27" spans="1:15" ht="13.8" x14ac:dyDescent="0.25">
      <c r="A27" s="37"/>
      <c r="B27" s="37"/>
      <c r="C27" s="37"/>
      <c r="D27" s="2"/>
      <c r="E27" s="2"/>
      <c r="F27" s="65">
        <v>6574</v>
      </c>
      <c r="G27" s="37" t="s">
        <v>43</v>
      </c>
      <c r="K27" s="46" t="s">
        <v>51</v>
      </c>
      <c r="L27" s="38"/>
      <c r="M27">
        <v>3000</v>
      </c>
    </row>
    <row r="28" spans="1:15" ht="13.8" x14ac:dyDescent="0.25">
      <c r="A28" s="37"/>
      <c r="B28" s="37"/>
      <c r="C28" s="37"/>
      <c r="D28" s="2"/>
      <c r="E28" s="2"/>
      <c r="F28" s="65">
        <v>6531</v>
      </c>
      <c r="G28" s="37" t="s">
        <v>48</v>
      </c>
      <c r="K28" s="46" t="s">
        <v>51</v>
      </c>
      <c r="L28" s="38"/>
      <c r="M28">
        <v>8000</v>
      </c>
    </row>
    <row r="29" spans="1:15" ht="13.8" x14ac:dyDescent="0.25">
      <c r="A29" s="37"/>
      <c r="B29" s="37"/>
      <c r="C29" s="37"/>
      <c r="D29" s="2"/>
      <c r="E29" s="2"/>
      <c r="F29" s="65">
        <v>6533</v>
      </c>
      <c r="G29" s="37" t="s">
        <v>49</v>
      </c>
      <c r="K29" s="46" t="s">
        <v>51</v>
      </c>
      <c r="L29" s="38"/>
      <c r="M29">
        <v>400</v>
      </c>
    </row>
    <row r="30" spans="1:15" ht="15.75" customHeight="1" x14ac:dyDescent="0.25">
      <c r="A30" s="37"/>
      <c r="B30" s="37"/>
      <c r="C30" s="37"/>
      <c r="D30" s="2"/>
      <c r="E30" s="2"/>
      <c r="H30" s="87" t="s">
        <v>118</v>
      </c>
      <c r="I30" s="87"/>
      <c r="J30" s="87"/>
      <c r="K30" s="113">
        <v>131058</v>
      </c>
    </row>
    <row r="31" spans="1:15" ht="15.75" customHeight="1" x14ac:dyDescent="0.25">
      <c r="A31" s="37"/>
      <c r="B31" s="97" t="s">
        <v>125</v>
      </c>
      <c r="C31" s="37"/>
      <c r="D31" s="2"/>
      <c r="E31" s="102">
        <v>0</v>
      </c>
      <c r="F31" s="103" t="s">
        <v>117</v>
      </c>
    </row>
    <row r="32" spans="1:15" ht="15.6" x14ac:dyDescent="0.3">
      <c r="A32" s="37"/>
      <c r="B32" s="97"/>
      <c r="C32" s="97"/>
      <c r="D32" s="101"/>
      <c r="E32" s="37"/>
      <c r="F32" s="37"/>
      <c r="G32" s="37"/>
      <c r="H32" s="37"/>
      <c r="I32" s="37"/>
      <c r="J32" s="49" t="s">
        <v>20</v>
      </c>
      <c r="K32" s="104">
        <f>SUM(M7:M29)</f>
        <v>134149</v>
      </c>
      <c r="L32" s="28"/>
      <c r="M32" s="104">
        <f>SUM(M7:M31)</f>
        <v>134149</v>
      </c>
    </row>
    <row r="33" spans="1:13" ht="15.6" x14ac:dyDescent="0.3">
      <c r="A33" s="53" t="s">
        <v>85</v>
      </c>
      <c r="B33" s="54"/>
      <c r="C33" s="55"/>
      <c r="D33" s="55"/>
      <c r="E33" s="56"/>
      <c r="F33" s="147">
        <f>M32+E25+E31</f>
        <v>262539</v>
      </c>
      <c r="G33" s="148"/>
      <c r="H33" s="37" t="s">
        <v>51</v>
      </c>
      <c r="I33" s="37"/>
      <c r="J33" s="49"/>
      <c r="K33" s="72"/>
      <c r="L33" s="28"/>
    </row>
    <row r="34" spans="1:13" ht="13.8" x14ac:dyDescent="0.25">
      <c r="H34" s="37"/>
      <c r="I34" s="2"/>
      <c r="J34" s="30"/>
      <c r="K34" s="73"/>
      <c r="L34" s="28"/>
    </row>
    <row r="35" spans="1:13" ht="17.25" customHeight="1" x14ac:dyDescent="0.3">
      <c r="A35" s="83" t="s">
        <v>45</v>
      </c>
      <c r="C35" s="2"/>
      <c r="D35" s="2"/>
      <c r="E35" s="30"/>
      <c r="F35" s="37" t="s">
        <v>38</v>
      </c>
      <c r="G35" s="2"/>
      <c r="H35" s="2"/>
      <c r="I35" s="2"/>
      <c r="J35" s="30"/>
      <c r="K35" s="85" t="s">
        <v>52</v>
      </c>
      <c r="L35" s="28"/>
      <c r="M35">
        <v>69000</v>
      </c>
    </row>
    <row r="36" spans="1:13" ht="13.8" x14ac:dyDescent="0.25">
      <c r="B36" s="29"/>
      <c r="C36" s="2"/>
      <c r="D36" s="2"/>
      <c r="E36" s="30"/>
      <c r="F36" s="37" t="s">
        <v>42</v>
      </c>
      <c r="G36" s="2"/>
      <c r="H36" s="2"/>
      <c r="I36" s="2"/>
      <c r="J36" s="30"/>
      <c r="K36" s="85" t="s">
        <v>53</v>
      </c>
      <c r="L36" s="38"/>
      <c r="M36" t="s">
        <v>51</v>
      </c>
    </row>
    <row r="37" spans="1:13" ht="15.75" customHeight="1" x14ac:dyDescent="0.25">
      <c r="A37" s="97" t="s">
        <v>95</v>
      </c>
      <c r="B37" s="43">
        <v>70500</v>
      </c>
      <c r="C37" s="37"/>
      <c r="D37" s="37"/>
      <c r="E37" s="30"/>
      <c r="F37" s="74" t="s">
        <v>86</v>
      </c>
      <c r="G37" s="70" t="s">
        <v>51</v>
      </c>
      <c r="H37" s="74"/>
      <c r="I37" s="37"/>
      <c r="J37" s="30"/>
      <c r="K37" s="46" t="s">
        <v>51</v>
      </c>
      <c r="L37" s="38"/>
      <c r="M37" s="103" t="s">
        <v>51</v>
      </c>
    </row>
    <row r="38" spans="1:13" ht="13.8" x14ac:dyDescent="0.25">
      <c r="A38" s="37" t="s">
        <v>51</v>
      </c>
      <c r="B38" s="37"/>
      <c r="C38" s="37"/>
      <c r="D38" s="37"/>
      <c r="E38" s="30"/>
      <c r="F38" s="37" t="s">
        <v>46</v>
      </c>
      <c r="G38" s="37"/>
      <c r="H38" s="37"/>
      <c r="I38" s="37"/>
      <c r="J38" s="30"/>
      <c r="K38" s="86" t="s">
        <v>51</v>
      </c>
      <c r="L38" s="28"/>
      <c r="M38">
        <v>7200</v>
      </c>
    </row>
    <row r="39" spans="1:13" ht="13.8" x14ac:dyDescent="0.25">
      <c r="F39" s="37" t="s">
        <v>50</v>
      </c>
      <c r="G39" s="37"/>
      <c r="H39" s="37"/>
      <c r="I39" s="37"/>
      <c r="J39" s="30"/>
      <c r="K39" s="86" t="s">
        <v>51</v>
      </c>
      <c r="L39" s="30"/>
      <c r="M39" s="81" t="s">
        <v>51</v>
      </c>
    </row>
    <row r="40" spans="1:13" ht="13.8" x14ac:dyDescent="0.25">
      <c r="F40" s="2"/>
      <c r="G40" s="2"/>
      <c r="H40" s="2"/>
      <c r="I40" s="149" t="s">
        <v>28</v>
      </c>
      <c r="J40" s="150"/>
      <c r="K40" s="87">
        <f>SUM(M35:M39)</f>
        <v>76200</v>
      </c>
      <c r="L40" s="30"/>
    </row>
    <row r="41" spans="1:13" ht="13.8" x14ac:dyDescent="0.25">
      <c r="A41" s="30"/>
      <c r="B41" s="30"/>
      <c r="C41" s="30"/>
      <c r="D41" s="30"/>
      <c r="E41" s="30"/>
      <c r="I41" s="2"/>
      <c r="J41" s="30"/>
      <c r="K41" s="44"/>
      <c r="L41" s="30"/>
    </row>
    <row r="42" spans="1:13" ht="13.8" x14ac:dyDescent="0.25">
      <c r="A42" s="30"/>
      <c r="B42" s="30"/>
      <c r="C42" s="30"/>
      <c r="D42" s="30" t="s">
        <v>94</v>
      </c>
      <c r="E42" s="30">
        <v>178467</v>
      </c>
      <c r="F42" s="50"/>
      <c r="G42" s="51" t="s">
        <v>5</v>
      </c>
      <c r="H42" s="52"/>
      <c r="I42" s="52"/>
      <c r="J42" s="105">
        <f>F33-K40</f>
        <v>186339</v>
      </c>
      <c r="K42" s="66"/>
      <c r="L42" s="30"/>
    </row>
  </sheetData>
  <mergeCells count="4">
    <mergeCell ref="A2:L2"/>
    <mergeCell ref="A3:L3"/>
    <mergeCell ref="F33:G33"/>
    <mergeCell ref="I40:J40"/>
  </mergeCells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46"/>
  <sheetViews>
    <sheetView tabSelected="1" workbookViewId="0">
      <selection activeCell="J45" sqref="J45"/>
    </sheetView>
  </sheetViews>
  <sheetFormatPr baseColWidth="10" defaultRowHeight="13.2" x14ac:dyDescent="0.25"/>
  <cols>
    <col min="1" max="1" width="11.5546875" bestFit="1" customWidth="1"/>
    <col min="2" max="2" width="11.77734375" bestFit="1" customWidth="1"/>
    <col min="3" max="3" width="12.77734375" bestFit="1" customWidth="1"/>
    <col min="4" max="4" width="11.5546875" bestFit="1" customWidth="1"/>
    <col min="5" max="5" width="14.21875" customWidth="1"/>
    <col min="6" max="6" width="11.77734375" bestFit="1" customWidth="1"/>
    <col min="7" max="7" width="13.77734375" customWidth="1"/>
    <col min="8" max="8" width="10.77734375" bestFit="1" customWidth="1"/>
    <col min="9" max="9" width="9.77734375" customWidth="1"/>
    <col min="10" max="10" width="13" customWidth="1"/>
    <col min="11" max="11" width="15.5546875" customWidth="1"/>
    <col min="12" max="12" width="15.44140625" customWidth="1"/>
    <col min="13" max="13" width="15.77734375" customWidth="1"/>
    <col min="14" max="14" width="2.77734375" customWidth="1"/>
    <col min="15" max="15" width="17" customWidth="1"/>
    <col min="16" max="16" width="14.21875" customWidth="1"/>
    <col min="17" max="17" width="20.44140625" customWidth="1"/>
  </cols>
  <sheetData>
    <row r="1" spans="1:17" ht="17.399999999999999" x14ac:dyDescent="0.3">
      <c r="A1" s="160" t="s">
        <v>89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7" ht="9.75" customHeight="1" x14ac:dyDescent="0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7" ht="18.600000000000001" x14ac:dyDescent="0.55000000000000004">
      <c r="A3" s="63" t="s">
        <v>107</v>
      </c>
      <c r="B3" s="64"/>
      <c r="C3" s="64"/>
      <c r="D3" s="64"/>
      <c r="E3" s="64"/>
      <c r="F3" s="64"/>
      <c r="G3" s="64"/>
      <c r="H3" s="164">
        <f>+J13</f>
        <v>186339</v>
      </c>
      <c r="I3" s="165"/>
      <c r="J3" s="67" t="s">
        <v>39</v>
      </c>
      <c r="K3" s="64"/>
      <c r="O3" s="9"/>
    </row>
    <row r="4" spans="1:17" ht="9.75" customHeight="1" thickBot="1" x14ac:dyDescent="0.3">
      <c r="A4" s="30"/>
      <c r="B4" s="3"/>
      <c r="C4" s="3"/>
      <c r="E4" s="30"/>
      <c r="G4" s="34"/>
      <c r="H4" s="31"/>
      <c r="I4" s="31"/>
      <c r="M4" s="4"/>
      <c r="N4" s="3"/>
      <c r="O4" s="5"/>
    </row>
    <row r="5" spans="1:17" ht="13.8" x14ac:dyDescent="0.25">
      <c r="A5" s="30"/>
      <c r="B5" s="3"/>
      <c r="C5" s="3"/>
      <c r="D5" s="161" t="s">
        <v>108</v>
      </c>
      <c r="E5" s="162"/>
      <c r="F5" s="162"/>
      <c r="G5" s="162"/>
      <c r="H5" s="163"/>
      <c r="I5" s="161" t="s">
        <v>0</v>
      </c>
      <c r="J5" s="162"/>
      <c r="K5" s="162"/>
      <c r="L5" s="162"/>
      <c r="M5" s="163"/>
      <c r="N5" s="3"/>
      <c r="O5" s="5"/>
    </row>
    <row r="6" spans="1:17" ht="13.8" x14ac:dyDescent="0.25">
      <c r="A6" s="30"/>
      <c r="B6" s="3"/>
      <c r="C6" s="3"/>
      <c r="D6" s="10"/>
      <c r="E6" s="11" t="s">
        <v>2</v>
      </c>
      <c r="F6" s="12"/>
      <c r="G6" s="184">
        <v>474</v>
      </c>
      <c r="H6" s="185"/>
      <c r="I6" s="10"/>
      <c r="J6" s="11" t="s">
        <v>2</v>
      </c>
      <c r="K6" s="12"/>
      <c r="L6" s="176">
        <v>30</v>
      </c>
      <c r="M6" s="177"/>
      <c r="N6" s="3"/>
      <c r="O6" s="5"/>
    </row>
    <row r="7" spans="1:17" ht="13.8" x14ac:dyDescent="0.25">
      <c r="A7" s="30"/>
      <c r="B7" s="3"/>
      <c r="C7" s="3"/>
      <c r="D7" s="178" t="s">
        <v>1</v>
      </c>
      <c r="E7" s="179"/>
      <c r="F7" s="179"/>
      <c r="G7" s="180">
        <v>438</v>
      </c>
      <c r="H7" s="181"/>
      <c r="I7" s="178" t="s">
        <v>1</v>
      </c>
      <c r="J7" s="179"/>
      <c r="K7" s="179"/>
      <c r="L7" s="182">
        <v>24</v>
      </c>
      <c r="M7" s="183"/>
      <c r="N7" s="3"/>
      <c r="O7" s="5"/>
    </row>
    <row r="8" spans="1:17" ht="13.8" x14ac:dyDescent="0.25">
      <c r="A8" s="30"/>
      <c r="B8" s="3"/>
      <c r="C8" s="3"/>
      <c r="D8" s="166" t="s">
        <v>15</v>
      </c>
      <c r="E8" s="167"/>
      <c r="F8" s="167"/>
      <c r="G8" s="168">
        <v>90</v>
      </c>
      <c r="H8" s="169"/>
      <c r="I8" s="166" t="s">
        <v>15</v>
      </c>
      <c r="J8" s="167"/>
      <c r="K8" s="167"/>
      <c r="L8" s="170">
        <v>12</v>
      </c>
      <c r="M8" s="171"/>
      <c r="N8" s="3"/>
      <c r="O8" s="5"/>
    </row>
    <row r="9" spans="1:17" ht="13.8" x14ac:dyDescent="0.25">
      <c r="A9" s="30"/>
      <c r="B9" s="3"/>
      <c r="C9" s="3"/>
      <c r="D9" s="166" t="s">
        <v>3</v>
      </c>
      <c r="E9" s="167"/>
      <c r="F9" s="167"/>
      <c r="G9" s="168">
        <v>251</v>
      </c>
      <c r="H9" s="169"/>
      <c r="I9" s="166" t="s">
        <v>3</v>
      </c>
      <c r="J9" s="167"/>
      <c r="K9" s="167"/>
      <c r="L9" s="170">
        <v>13</v>
      </c>
      <c r="M9" s="171"/>
      <c r="N9" s="3"/>
      <c r="O9" s="61"/>
    </row>
    <row r="10" spans="1:17" ht="14.4" thickBot="1" x14ac:dyDescent="0.3">
      <c r="A10" s="30"/>
      <c r="B10" s="3"/>
      <c r="C10" s="3"/>
      <c r="D10" s="166" t="s">
        <v>16</v>
      </c>
      <c r="E10" s="167"/>
      <c r="F10" s="167"/>
      <c r="G10" s="172">
        <v>424</v>
      </c>
      <c r="H10" s="173"/>
      <c r="I10" s="166" t="s">
        <v>16</v>
      </c>
      <c r="J10" s="167"/>
      <c r="K10" s="167"/>
      <c r="L10" s="174">
        <v>33</v>
      </c>
      <c r="M10" s="175"/>
      <c r="N10" s="3"/>
      <c r="O10" s="5"/>
    </row>
    <row r="11" spans="1:17" ht="13.8" thickBot="1" x14ac:dyDescent="0.3">
      <c r="A11" s="3"/>
      <c r="B11" s="3"/>
      <c r="C11" s="3"/>
      <c r="D11" s="186" t="s">
        <v>4</v>
      </c>
      <c r="E11" s="187"/>
      <c r="F11" s="188"/>
      <c r="G11" s="189">
        <f>SUM(G6:H10)</f>
        <v>1677</v>
      </c>
      <c r="H11" s="190"/>
      <c r="I11" s="186" t="s">
        <v>4</v>
      </c>
      <c r="J11" s="187"/>
      <c r="K11" s="188"/>
      <c r="L11" s="191">
        <f>SUM(L6:M10)</f>
        <v>112</v>
      </c>
      <c r="M11" s="192"/>
      <c r="N11" s="3"/>
      <c r="O11" s="5"/>
    </row>
    <row r="12" spans="1:17" ht="13.8" thickBo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3"/>
      <c r="O12" s="5"/>
    </row>
    <row r="13" spans="1:17" ht="18" customHeight="1" thickBot="1" x14ac:dyDescent="0.3">
      <c r="A13" s="20" t="s">
        <v>21</v>
      </c>
      <c r="B13" s="21"/>
      <c r="C13" s="21"/>
      <c r="D13" s="21"/>
      <c r="E13" s="21"/>
      <c r="F13" s="23"/>
      <c r="G13" s="23"/>
      <c r="H13" s="23"/>
      <c r="I13" s="23"/>
      <c r="J13" s="22">
        <f>+'2022'!J42</f>
        <v>186339</v>
      </c>
      <c r="K13" s="21"/>
      <c r="L13" s="21" t="s">
        <v>22</v>
      </c>
      <c r="M13" s="22">
        <f>J13*30/100</f>
        <v>55901.7</v>
      </c>
      <c r="N13" s="24"/>
      <c r="O13" s="25"/>
    </row>
    <row r="14" spans="1:17" ht="13.8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3"/>
      <c r="O14" s="5"/>
    </row>
    <row r="15" spans="1:17" ht="13.8" x14ac:dyDescent="0.3">
      <c r="A15" s="193" t="s">
        <v>2</v>
      </c>
      <c r="B15" s="194"/>
      <c r="C15" s="195"/>
      <c r="D15" s="193" t="s">
        <v>6</v>
      </c>
      <c r="E15" s="194"/>
      <c r="F15" s="194"/>
      <c r="G15" s="193" t="s">
        <v>15</v>
      </c>
      <c r="H15" s="194"/>
      <c r="I15" s="195"/>
      <c r="J15" s="196" t="s">
        <v>7</v>
      </c>
      <c r="K15" s="197"/>
      <c r="L15" s="198"/>
      <c r="M15" s="193" t="s">
        <v>16</v>
      </c>
      <c r="N15" s="194"/>
      <c r="O15" s="195"/>
    </row>
    <row r="16" spans="1:17" x14ac:dyDescent="0.25">
      <c r="A16" s="78" t="s">
        <v>51</v>
      </c>
      <c r="B16" s="208" t="s">
        <v>51</v>
      </c>
      <c r="C16" s="203">
        <f>M13*G6/G11</f>
        <v>15800.480500894453</v>
      </c>
      <c r="D16" s="78" t="s">
        <v>51</v>
      </c>
      <c r="E16" s="208" t="s">
        <v>51</v>
      </c>
      <c r="F16" s="210">
        <f>M13*G7/G11</f>
        <v>14600.444007155635</v>
      </c>
      <c r="G16" s="78" t="s">
        <v>51</v>
      </c>
      <c r="H16" s="212" t="s">
        <v>8</v>
      </c>
      <c r="I16" s="199">
        <f>M13*G8/G11</f>
        <v>3000.0912343470482</v>
      </c>
      <c r="J16" s="78" t="s">
        <v>51</v>
      </c>
      <c r="K16" s="201" t="s">
        <v>8</v>
      </c>
      <c r="L16" s="203">
        <f>M13*G9/G11</f>
        <v>8366.9211091234338</v>
      </c>
      <c r="M16" s="78" t="s">
        <v>51</v>
      </c>
      <c r="N16" s="208" t="s">
        <v>8</v>
      </c>
      <c r="O16" s="203">
        <f>M13*G10/G11</f>
        <v>14133.763148479426</v>
      </c>
      <c r="Q16" s="84"/>
    </row>
    <row r="17" spans="1:17" ht="13.8" thickBot="1" x14ac:dyDescent="0.3">
      <c r="A17" s="75" t="s">
        <v>51</v>
      </c>
      <c r="B17" s="209"/>
      <c r="C17" s="204"/>
      <c r="D17" s="75" t="s">
        <v>51</v>
      </c>
      <c r="E17" s="209"/>
      <c r="F17" s="211"/>
      <c r="G17" s="75" t="s">
        <v>51</v>
      </c>
      <c r="H17" s="213"/>
      <c r="I17" s="200"/>
      <c r="J17" s="76" t="s">
        <v>51</v>
      </c>
      <c r="K17" s="202"/>
      <c r="L17" s="204"/>
      <c r="M17" s="77" t="s">
        <v>51</v>
      </c>
      <c r="N17" s="209"/>
      <c r="O17" s="204"/>
      <c r="Q17" s="68"/>
    </row>
    <row r="18" spans="1:17" ht="13.8" thickBo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3"/>
      <c r="O18" s="5"/>
    </row>
    <row r="19" spans="1:17" ht="19.5" customHeight="1" thickBot="1" x14ac:dyDescent="0.3">
      <c r="A19" s="20" t="s">
        <v>25</v>
      </c>
      <c r="B19" s="21"/>
      <c r="C19" s="21"/>
      <c r="D19" s="21"/>
      <c r="E19" s="21"/>
      <c r="F19" s="23"/>
      <c r="G19" s="23"/>
      <c r="H19" s="23"/>
      <c r="I19" s="23"/>
      <c r="J19" s="22">
        <f>+J13</f>
        <v>186339</v>
      </c>
      <c r="K19" s="21"/>
      <c r="L19" s="21" t="s">
        <v>26</v>
      </c>
      <c r="M19" s="22">
        <f>J19*70/100</f>
        <v>130437.3</v>
      </c>
      <c r="N19" s="24"/>
      <c r="O19" s="25"/>
    </row>
    <row r="20" spans="1:17" ht="13.8" thickBo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3"/>
      <c r="O20" s="5"/>
    </row>
    <row r="21" spans="1:17" ht="13.8" x14ac:dyDescent="0.3">
      <c r="A21" s="193" t="s">
        <v>27</v>
      </c>
      <c r="B21" s="194"/>
      <c r="C21" s="195"/>
      <c r="D21" s="193" t="s">
        <v>6</v>
      </c>
      <c r="E21" s="194"/>
      <c r="F21" s="195"/>
      <c r="G21" s="193" t="s">
        <v>15</v>
      </c>
      <c r="H21" s="194"/>
      <c r="I21" s="195"/>
      <c r="J21" s="205" t="s">
        <v>7</v>
      </c>
      <c r="K21" s="206"/>
      <c r="L21" s="207"/>
      <c r="M21" s="193" t="s">
        <v>16</v>
      </c>
      <c r="N21" s="194"/>
      <c r="O21" s="195"/>
    </row>
    <row r="22" spans="1:17" x14ac:dyDescent="0.25">
      <c r="A22" s="79" t="s">
        <v>114</v>
      </c>
      <c r="B22" s="208" t="s">
        <v>8</v>
      </c>
      <c r="C22" s="199">
        <f>M19*L6/L11</f>
        <v>34938.5625</v>
      </c>
      <c r="D22" s="79" t="s">
        <v>87</v>
      </c>
      <c r="E22" s="208" t="s">
        <v>8</v>
      </c>
      <c r="F22" s="199">
        <f>M19*L7/L11</f>
        <v>27950.850000000002</v>
      </c>
      <c r="G22" s="79" t="s">
        <v>88</v>
      </c>
      <c r="H22" s="212" t="s">
        <v>8</v>
      </c>
      <c r="I22" s="199">
        <f>M19*L8/L11</f>
        <v>13975.425000000001</v>
      </c>
      <c r="J22" s="79" t="s">
        <v>88</v>
      </c>
      <c r="K22" s="208" t="s">
        <v>8</v>
      </c>
      <c r="L22" s="203">
        <f>M19*L9/L11</f>
        <v>15140.043750000001</v>
      </c>
      <c r="M22" s="79" t="s">
        <v>115</v>
      </c>
      <c r="N22" s="208" t="s">
        <v>8</v>
      </c>
      <c r="O22" s="203">
        <f>M19*L10/L11</f>
        <v>38432.418750000004</v>
      </c>
      <c r="Q22" s="84"/>
    </row>
    <row r="23" spans="1:17" ht="13.8" thickBot="1" x14ac:dyDescent="0.3">
      <c r="A23" s="26">
        <f>L11</f>
        <v>112</v>
      </c>
      <c r="B23" s="209"/>
      <c r="C23" s="200"/>
      <c r="D23" s="26">
        <f>L11</f>
        <v>112</v>
      </c>
      <c r="E23" s="209"/>
      <c r="F23" s="200"/>
      <c r="G23" s="26">
        <f>L11</f>
        <v>112</v>
      </c>
      <c r="H23" s="213"/>
      <c r="I23" s="200"/>
      <c r="J23" s="26">
        <f>L11</f>
        <v>112</v>
      </c>
      <c r="K23" s="209"/>
      <c r="L23" s="204"/>
      <c r="M23" s="27">
        <f>L11</f>
        <v>112</v>
      </c>
      <c r="N23" s="209"/>
      <c r="O23" s="204"/>
      <c r="Q23" s="62"/>
    </row>
    <row r="24" spans="1:17" ht="13.8" thickBo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3"/>
      <c r="O24" s="5"/>
    </row>
    <row r="25" spans="1:17" ht="16.5" customHeight="1" thickBot="1" x14ac:dyDescent="0.3">
      <c r="A25" s="35"/>
      <c r="B25" s="216" t="s">
        <v>54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36"/>
    </row>
    <row r="26" spans="1:17" ht="16.5" customHeight="1" x14ac:dyDescent="0.3">
      <c r="A26" s="14" t="s">
        <v>2</v>
      </c>
      <c r="B26" s="217">
        <f>C22+C16</f>
        <v>50739.043000894453</v>
      </c>
      <c r="C26" s="218"/>
      <c r="D26" s="14" t="s">
        <v>6</v>
      </c>
      <c r="E26" s="214">
        <f>F22+F16-0.01</f>
        <v>42551.284007155635</v>
      </c>
      <c r="F26" s="215"/>
      <c r="G26" s="106" t="s">
        <v>15</v>
      </c>
      <c r="H26" s="214">
        <f>I16+I22</f>
        <v>16975.516234347051</v>
      </c>
      <c r="I26" s="215"/>
      <c r="J26" s="15" t="s">
        <v>7</v>
      </c>
      <c r="K26" s="214">
        <f>L16+L22+0.01</f>
        <v>23506.974859123435</v>
      </c>
      <c r="L26" s="215"/>
      <c r="M26" s="16" t="s">
        <v>16</v>
      </c>
      <c r="N26" s="214">
        <f>O16+O22</f>
        <v>52566.18189847943</v>
      </c>
      <c r="O26" s="215"/>
    </row>
    <row r="27" spans="1:17" ht="8.25" customHeight="1" thickBot="1" x14ac:dyDescent="0.3">
      <c r="A27" s="13"/>
      <c r="B27" s="17"/>
      <c r="C27" s="18"/>
      <c r="D27" s="13"/>
      <c r="E27" s="17"/>
      <c r="F27" s="18"/>
      <c r="G27" s="33"/>
      <c r="H27" s="33"/>
      <c r="I27" s="33"/>
      <c r="J27" s="13"/>
      <c r="K27" s="17"/>
      <c r="L27" s="18"/>
      <c r="M27" s="19"/>
      <c r="N27" s="17"/>
      <c r="O27" s="18"/>
    </row>
    <row r="28" spans="1:17" ht="13.8" x14ac:dyDescent="0.3">
      <c r="A28" s="3"/>
      <c r="B28" s="3"/>
      <c r="C28" s="8"/>
      <c r="D28" s="3"/>
      <c r="E28" s="3"/>
      <c r="F28" s="3"/>
      <c r="G28" s="3"/>
      <c r="H28" s="3"/>
      <c r="I28" s="3"/>
      <c r="J28" s="3"/>
      <c r="K28" s="3"/>
      <c r="M28" s="4"/>
      <c r="N28" s="3"/>
      <c r="O28" s="7"/>
    </row>
    <row r="29" spans="1:17" ht="27.75" customHeight="1" x14ac:dyDescent="0.25">
      <c r="A29" s="57"/>
      <c r="B29" s="153"/>
      <c r="C29" s="154"/>
      <c r="D29" s="153"/>
      <c r="E29" s="154"/>
      <c r="F29" s="153"/>
      <c r="G29" s="154"/>
      <c r="H29" s="151" t="s">
        <v>51</v>
      </c>
      <c r="I29" s="152"/>
      <c r="K29" s="126" t="s">
        <v>124</v>
      </c>
      <c r="L29" s="2" t="s">
        <v>51</v>
      </c>
      <c r="M29" s="30" t="s">
        <v>116</v>
      </c>
      <c r="N29" s="30"/>
      <c r="O29" s="127"/>
      <c r="P29" s="127"/>
      <c r="Q29" s="129"/>
    </row>
    <row r="30" spans="1:17" ht="14.4" x14ac:dyDescent="0.3">
      <c r="A30" s="59" t="s">
        <v>29</v>
      </c>
      <c r="B30" s="155"/>
      <c r="C30" s="159"/>
      <c r="D30" s="159"/>
      <c r="E30" s="156"/>
      <c r="F30" s="155"/>
      <c r="G30" s="156"/>
      <c r="H30" s="157"/>
      <c r="I30" s="158"/>
      <c r="J30" s="89"/>
      <c r="K30" s="111">
        <f>+M30/4</f>
        <v>12684.760750223613</v>
      </c>
      <c r="L30" s="107">
        <f>+M30/L35</f>
        <v>0.2722942754919499</v>
      </c>
      <c r="M30" s="108">
        <f>+B26</f>
        <v>50739.043000894453</v>
      </c>
      <c r="N30" s="30"/>
      <c r="O30" s="128"/>
      <c r="P30" s="128"/>
      <c r="Q30" s="69"/>
    </row>
    <row r="31" spans="1:17" ht="14.4" x14ac:dyDescent="0.3">
      <c r="A31" s="59" t="s">
        <v>30</v>
      </c>
      <c r="B31" s="155"/>
      <c r="C31" s="159"/>
      <c r="D31" s="159"/>
      <c r="E31" s="156"/>
      <c r="F31" s="155"/>
      <c r="G31" s="156"/>
      <c r="H31" s="157"/>
      <c r="I31" s="158"/>
      <c r="J31" s="89"/>
      <c r="K31" s="111">
        <f t="shared" ref="K31:K34" si="0">+M31/4</f>
        <v>10637.821001788909</v>
      </c>
      <c r="L31" s="107">
        <f>+M31/L35</f>
        <v>0.22835415026996836</v>
      </c>
      <c r="M31" s="108">
        <f>+E26</f>
        <v>42551.284007155635</v>
      </c>
      <c r="N31" s="30"/>
      <c r="O31" s="128"/>
      <c r="P31" s="128"/>
      <c r="Q31" s="69"/>
    </row>
    <row r="32" spans="1:17" ht="14.4" x14ac:dyDescent="0.3">
      <c r="A32" s="59" t="s">
        <v>15</v>
      </c>
      <c r="B32" s="155"/>
      <c r="C32" s="159"/>
      <c r="D32" s="159"/>
      <c r="E32" s="156"/>
      <c r="F32" s="155"/>
      <c r="G32" s="156"/>
      <c r="H32" s="157"/>
      <c r="I32" s="158"/>
      <c r="J32" s="89"/>
      <c r="K32" s="111">
        <f t="shared" si="0"/>
        <v>4243.8790585867628</v>
      </c>
      <c r="L32" s="107">
        <f>+M32/L35</f>
        <v>9.1100178890876585E-2</v>
      </c>
      <c r="M32" s="109">
        <f>+H26</f>
        <v>16975.516234347051</v>
      </c>
      <c r="N32" s="30"/>
      <c r="O32" s="128"/>
      <c r="P32" s="128"/>
      <c r="Q32" s="69"/>
    </row>
    <row r="33" spans="1:17" ht="14.4" x14ac:dyDescent="0.3">
      <c r="A33" s="59" t="s">
        <v>7</v>
      </c>
      <c r="B33" s="155"/>
      <c r="C33" s="159"/>
      <c r="D33" s="159"/>
      <c r="E33" s="156"/>
      <c r="F33" s="155"/>
      <c r="G33" s="156"/>
      <c r="H33" s="157"/>
      <c r="I33" s="158"/>
      <c r="J33" s="89"/>
      <c r="K33" s="111">
        <f t="shared" si="0"/>
        <v>5876.7437147808587</v>
      </c>
      <c r="L33" s="107">
        <f>+M33/L35</f>
        <v>0.12615166368352002</v>
      </c>
      <c r="M33" s="62">
        <f>+K26</f>
        <v>23506.974859123435</v>
      </c>
      <c r="O33" s="128"/>
      <c r="P33" s="128"/>
      <c r="Q33" s="69"/>
    </row>
    <row r="34" spans="1:17" ht="14.4" x14ac:dyDescent="0.3">
      <c r="A34" s="60" t="s">
        <v>16</v>
      </c>
      <c r="B34" s="155"/>
      <c r="C34" s="159"/>
      <c r="D34" s="159"/>
      <c r="E34" s="156"/>
      <c r="F34" s="155"/>
      <c r="G34" s="156"/>
      <c r="H34" s="157"/>
      <c r="I34" s="158"/>
      <c r="J34" s="89"/>
      <c r="K34" s="111">
        <f t="shared" si="0"/>
        <v>13141.545474619857</v>
      </c>
      <c r="L34" s="107">
        <f>+M34/L35</f>
        <v>0.28209973166368518</v>
      </c>
      <c r="M34" s="62">
        <f>+N26</f>
        <v>52566.18189847943</v>
      </c>
      <c r="O34" s="128"/>
      <c r="P34" s="128"/>
      <c r="Q34" s="69"/>
    </row>
    <row r="35" spans="1:17" ht="21.75" customHeight="1" x14ac:dyDescent="0.25">
      <c r="A35" s="58"/>
      <c r="B35" s="155"/>
      <c r="C35" s="159"/>
      <c r="D35" s="159"/>
      <c r="E35" s="156"/>
      <c r="F35" s="155"/>
      <c r="G35" s="156"/>
      <c r="H35" s="157"/>
      <c r="I35" s="158"/>
      <c r="J35" s="98"/>
      <c r="K35" s="111">
        <f>SUM(K30:K34)</f>
        <v>46584.75</v>
      </c>
      <c r="L35" s="112">
        <f>+K35*4</f>
        <v>186339</v>
      </c>
      <c r="M35" s="69">
        <f>SUM(M30:M34)</f>
        <v>186339</v>
      </c>
    </row>
    <row r="37" spans="1:17" x14ac:dyDescent="0.25">
      <c r="M37" s="81" t="s">
        <v>51</v>
      </c>
    </row>
    <row r="38" spans="1:17" ht="52.8" x14ac:dyDescent="0.25">
      <c r="A38" s="131"/>
      <c r="B38" s="141" t="s">
        <v>129</v>
      </c>
      <c r="C38" s="142" t="s">
        <v>51</v>
      </c>
      <c r="D38" s="143" t="s">
        <v>116</v>
      </c>
      <c r="E38" s="141" t="s">
        <v>126</v>
      </c>
      <c r="F38" s="141" t="s">
        <v>127</v>
      </c>
      <c r="G38" s="144" t="s">
        <v>128</v>
      </c>
    </row>
    <row r="39" spans="1:17" ht="12.75" customHeight="1" x14ac:dyDescent="0.25">
      <c r="A39" s="131" t="s">
        <v>29</v>
      </c>
      <c r="B39" s="132">
        <v>12684.760750223613</v>
      </c>
      <c r="C39" s="133">
        <v>0.2722942754919499</v>
      </c>
      <c r="D39" s="134">
        <v>50739.043000894453</v>
      </c>
      <c r="E39" s="135">
        <v>13747.29</v>
      </c>
      <c r="F39" s="135">
        <f>E39-B39</f>
        <v>1062.5292497763876</v>
      </c>
      <c r="G39" s="136">
        <f>B39-F39</f>
        <v>11622.231500447226</v>
      </c>
      <c r="I39" s="69"/>
      <c r="J39" s="89"/>
    </row>
    <row r="40" spans="1:17" x14ac:dyDescent="0.25">
      <c r="A40" s="131" t="s">
        <v>30</v>
      </c>
      <c r="B40" s="132">
        <v>10637.821001788909</v>
      </c>
      <c r="C40" s="133">
        <v>0.22835415026996836</v>
      </c>
      <c r="D40" s="134">
        <v>42551.284007155635</v>
      </c>
      <c r="E40" s="135">
        <v>11581.72</v>
      </c>
      <c r="F40" s="135">
        <f>E40-B40</f>
        <v>943.89899821109066</v>
      </c>
      <c r="G40" s="136">
        <f>B40-F40</f>
        <v>9693.922003577818</v>
      </c>
      <c r="I40" s="69"/>
      <c r="J40" s="89"/>
    </row>
    <row r="41" spans="1:17" x14ac:dyDescent="0.25">
      <c r="A41" s="131" t="s">
        <v>15</v>
      </c>
      <c r="B41" s="132">
        <v>4243.8790585867628</v>
      </c>
      <c r="C41" s="133">
        <v>9.1100178890876585E-2</v>
      </c>
      <c r="D41" s="134">
        <v>16975.516234347051</v>
      </c>
      <c r="E41" s="135">
        <v>4491.05</v>
      </c>
      <c r="F41" s="135">
        <f>E41-B41</f>
        <v>247.17094141323741</v>
      </c>
      <c r="G41" s="136">
        <f>B41-F41</f>
        <v>3996.7081171735254</v>
      </c>
      <c r="I41" s="69"/>
      <c r="J41" s="89"/>
    </row>
    <row r="42" spans="1:17" x14ac:dyDescent="0.25">
      <c r="A42" s="131" t="s">
        <v>7</v>
      </c>
      <c r="B42" s="132">
        <v>5876.7437147808587</v>
      </c>
      <c r="C42" s="133">
        <v>0.12615166368352002</v>
      </c>
      <c r="D42" s="134">
        <v>23506.974859123435</v>
      </c>
      <c r="E42" s="135">
        <v>5921.33</v>
      </c>
      <c r="F42" s="135">
        <f>E42-B42</f>
        <v>44.586285219141246</v>
      </c>
      <c r="G42" s="136">
        <f>B42-F42</f>
        <v>5832.1574295617174</v>
      </c>
      <c r="I42" s="69"/>
      <c r="J42" s="89"/>
    </row>
    <row r="43" spans="1:17" x14ac:dyDescent="0.25">
      <c r="A43" s="131" t="s">
        <v>16</v>
      </c>
      <c r="B43" s="132">
        <v>13141.545474619857</v>
      </c>
      <c r="C43" s="133">
        <v>0.28209973166368518</v>
      </c>
      <c r="D43" s="134">
        <v>52566.18189847943</v>
      </c>
      <c r="E43" s="135">
        <v>13918.36</v>
      </c>
      <c r="F43" s="135">
        <f>E43-B43</f>
        <v>776.8145253801431</v>
      </c>
      <c r="G43" s="136">
        <f>B43-F43</f>
        <v>12364.730949239714</v>
      </c>
      <c r="I43" s="69"/>
      <c r="J43" s="89"/>
    </row>
    <row r="44" spans="1:17" x14ac:dyDescent="0.25">
      <c r="A44" s="110" t="s">
        <v>130</v>
      </c>
      <c r="B44" s="137">
        <v>46584.75</v>
      </c>
      <c r="C44" s="137">
        <v>186339</v>
      </c>
      <c r="D44" s="138">
        <v>186339</v>
      </c>
      <c r="E44" s="131"/>
      <c r="F44" s="139"/>
      <c r="G44" s="140">
        <f>SUM(G39:G43)</f>
        <v>43509.75</v>
      </c>
      <c r="I44" s="69"/>
      <c r="J44" s="89"/>
    </row>
    <row r="46" spans="1:17" x14ac:dyDescent="0.25">
      <c r="P46" s="130"/>
    </row>
  </sheetData>
  <mergeCells count="85">
    <mergeCell ref="B35:E35"/>
    <mergeCell ref="F35:G35"/>
    <mergeCell ref="H35:I35"/>
    <mergeCell ref="B33:E33"/>
    <mergeCell ref="F33:G33"/>
    <mergeCell ref="H33:I33"/>
    <mergeCell ref="B34:E34"/>
    <mergeCell ref="F34:G34"/>
    <mergeCell ref="H34:I34"/>
    <mergeCell ref="B31:E31"/>
    <mergeCell ref="F31:G31"/>
    <mergeCell ref="H31:I31"/>
    <mergeCell ref="B32:E32"/>
    <mergeCell ref="F32:G32"/>
    <mergeCell ref="H32:I32"/>
    <mergeCell ref="B29:C29"/>
    <mergeCell ref="D29:E29"/>
    <mergeCell ref="F29:G29"/>
    <mergeCell ref="H29:I29"/>
    <mergeCell ref="B30:E30"/>
    <mergeCell ref="F30:G30"/>
    <mergeCell ref="H30:I30"/>
    <mergeCell ref="K22:K23"/>
    <mergeCell ref="L22:L23"/>
    <mergeCell ref="N22:N23"/>
    <mergeCell ref="O22:O23"/>
    <mergeCell ref="B25:N25"/>
    <mergeCell ref="B22:B23"/>
    <mergeCell ref="C22:C23"/>
    <mergeCell ref="E22:E23"/>
    <mergeCell ref="F22:F23"/>
    <mergeCell ref="H22:H23"/>
    <mergeCell ref="I22:I23"/>
    <mergeCell ref="B26:C26"/>
    <mergeCell ref="E26:F26"/>
    <mergeCell ref="H26:I26"/>
    <mergeCell ref="K26:L26"/>
    <mergeCell ref="N26:O26"/>
    <mergeCell ref="K16:K17"/>
    <mergeCell ref="L16:L17"/>
    <mergeCell ref="N16:N17"/>
    <mergeCell ref="O16:O17"/>
    <mergeCell ref="A21:C21"/>
    <mergeCell ref="D21:F21"/>
    <mergeCell ref="G21:I21"/>
    <mergeCell ref="J21:L21"/>
    <mergeCell ref="M21:O21"/>
    <mergeCell ref="B16:B17"/>
    <mergeCell ref="C16:C17"/>
    <mergeCell ref="E16:E17"/>
    <mergeCell ref="F16:F17"/>
    <mergeCell ref="H16:H17"/>
    <mergeCell ref="I16:I17"/>
    <mergeCell ref="D11:F11"/>
    <mergeCell ref="G11:H11"/>
    <mergeCell ref="I11:K11"/>
    <mergeCell ref="L11:M11"/>
    <mergeCell ref="A15:C15"/>
    <mergeCell ref="D15:F15"/>
    <mergeCell ref="G15:I15"/>
    <mergeCell ref="J15:L15"/>
    <mergeCell ref="M15:O15"/>
    <mergeCell ref="D9:F9"/>
    <mergeCell ref="G9:H9"/>
    <mergeCell ref="I9:K9"/>
    <mergeCell ref="L9:M9"/>
    <mergeCell ref="D10:F10"/>
    <mergeCell ref="G10:H10"/>
    <mergeCell ref="I10:K10"/>
    <mergeCell ref="L10:M10"/>
    <mergeCell ref="D7:F7"/>
    <mergeCell ref="G7:H7"/>
    <mergeCell ref="I7:K7"/>
    <mergeCell ref="L7:M7"/>
    <mergeCell ref="D8:F8"/>
    <mergeCell ref="G8:H8"/>
    <mergeCell ref="I8:K8"/>
    <mergeCell ref="L8:M8"/>
    <mergeCell ref="G6:H6"/>
    <mergeCell ref="L6:M6"/>
    <mergeCell ref="A1:O1"/>
    <mergeCell ref="A2:O2"/>
    <mergeCell ref="H3:I3"/>
    <mergeCell ref="D5:H5"/>
    <mergeCell ref="I5:M5"/>
  </mergeCells>
  <pageMargins left="0.25" right="0.25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2020 investissement</vt:lpstr>
      <vt:lpstr>2021 Investissement</vt:lpstr>
      <vt:lpstr>réél 2021</vt:lpstr>
      <vt:lpstr>2022</vt:lpstr>
      <vt:lpstr>repartition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SIVOM SAINT FELIX</dc:creator>
  <cp:lastModifiedBy>René ROBERT</cp:lastModifiedBy>
  <cp:lastPrinted>2022-03-29T09:16:07Z</cp:lastPrinted>
  <dcterms:created xsi:type="dcterms:W3CDTF">2008-01-16T12:50:12Z</dcterms:created>
  <dcterms:modified xsi:type="dcterms:W3CDTF">2022-09-20T16:31:24Z</dcterms:modified>
</cp:coreProperties>
</file>